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O Office-01\Desktop\fdpp2020(1)\budget2020\4th Tranche 100%\"/>
    </mc:Choice>
  </mc:AlternateContent>
  <bookViews>
    <workbookView xWindow="-675" yWindow="120" windowWidth="9135" windowHeight="8310" tabRatio="604" firstSheet="11" activeTab="16"/>
  </bookViews>
  <sheets>
    <sheet name="mayor" sheetId="1" r:id="rId1"/>
    <sheet name="sb" sheetId="16" r:id="rId2"/>
    <sheet name="lcr" sheetId="15" r:id="rId3"/>
    <sheet name="mpdc " sheetId="27" r:id="rId4"/>
    <sheet name="budget" sheetId="13" r:id="rId5"/>
    <sheet name="ACCTG" sheetId="12" r:id="rId6"/>
    <sheet name="treasurer" sheetId="11" r:id="rId7"/>
    <sheet name="assessor" sheetId="10" r:id="rId8"/>
    <sheet name="plaza" sheetId="9" r:id="rId9"/>
    <sheet name="health" sheetId="8" r:id="rId10"/>
    <sheet name="dswd" sheetId="7" r:id="rId11"/>
    <sheet name="agri" sheetId="6" r:id="rId12"/>
    <sheet name="eng" sheetId="5" r:id="rId13"/>
    <sheet name="market" sheetId="3" r:id="rId14"/>
    <sheet name="pnp" sheetId="2" r:id="rId15"/>
    <sheet name="coa" sheetId="4" r:id="rId16"/>
    <sheet name="NON OFFICE" sheetId="17" r:id="rId17"/>
    <sheet name="social" sheetId="21" state="hidden" r:id="rId18"/>
    <sheet name="general public" sheetId="19" state="hidden" r:id="rId19"/>
    <sheet name="eco" sheetId="20" state="hidden" r:id="rId20"/>
    <sheet name="Sheet1" sheetId="29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5">ACCTG!$A$1:$J$52</definedName>
    <definedName name="_xlnm.Print_Area" localSheetId="11">agri!$A$1:$J$74</definedName>
    <definedName name="_xlnm.Print_Area" localSheetId="7">assessor!$A$1:$J$80</definedName>
    <definedName name="_xlnm.Print_Area" localSheetId="4">budget!$A$1:$I$47</definedName>
    <definedName name="_xlnm.Print_Area" localSheetId="15">coa!$A$1:$J$36</definedName>
    <definedName name="_xlnm.Print_Area" localSheetId="10">dswd!$A$1:$R$82</definedName>
    <definedName name="_xlnm.Print_Area" localSheetId="12">eng!$A$1:$I$72</definedName>
    <definedName name="_xlnm.Print_Area" localSheetId="9">health!$A$1:$J$73</definedName>
    <definedName name="_xlnm.Print_Area" localSheetId="2">lcr!$A$1:$R$47</definedName>
    <definedName name="_xlnm.Print_Area" localSheetId="13">market!$A$1:$J$71</definedName>
    <definedName name="_xlnm.Print_Area" localSheetId="0">mayor!$A$1:$I$100</definedName>
    <definedName name="_xlnm.Print_Area" localSheetId="3">'mpdc '!$A$1:$I$44</definedName>
    <definedName name="_xlnm.Print_Area" localSheetId="16">'NON OFFICE'!$A$1:$P$38</definedName>
    <definedName name="_xlnm.Print_Area" localSheetId="8">plaza!$A$1:$J$85</definedName>
    <definedName name="_xlnm.Print_Area" localSheetId="14">pnp!$A$1:$J$41</definedName>
    <definedName name="_xlnm.Print_Area" localSheetId="1">sb!$A$1:$I$69</definedName>
    <definedName name="_xlnm.Print_Area" localSheetId="6">treasurer!$A$1:$J$72</definedName>
    <definedName name="_xlnm.Print_Titles" localSheetId="11">agri!$9:$12</definedName>
    <definedName name="_xlnm.Print_Titles" localSheetId="10">dswd!$8:$11</definedName>
    <definedName name="_xlnm.Print_Titles" localSheetId="12">eng!$9:$12</definedName>
    <definedName name="_xlnm.Print_Titles" localSheetId="0">mayor!$6:$9</definedName>
    <definedName name="_xlnm.Print_Titles" localSheetId="1">sb!$9:$12</definedName>
    <definedName name="_xlnm.Print_Titles" localSheetId="6">treasurer!$9:$12</definedName>
  </definedNames>
  <calcPr calcId="162913"/>
</workbook>
</file>

<file path=xl/calcChain.xml><?xml version="1.0" encoding="utf-8"?>
<calcChain xmlns="http://schemas.openxmlformats.org/spreadsheetml/2006/main">
  <c r="G16" i="16" l="1"/>
  <c r="J37" i="9" l="1"/>
  <c r="J25" i="7" l="1"/>
  <c r="F30" i="7"/>
  <c r="J21" i="7"/>
  <c r="J16" i="7"/>
  <c r="E47" i="9"/>
  <c r="F43" i="11" l="1"/>
  <c r="F42" i="11"/>
  <c r="E42" i="11"/>
  <c r="I47" i="16"/>
  <c r="E48" i="16"/>
  <c r="L23" i="17" l="1"/>
  <c r="I23" i="17" s="1"/>
  <c r="M20" i="17"/>
  <c r="M23" i="17" s="1"/>
  <c r="L19" i="17"/>
  <c r="I19" i="17" s="1"/>
  <c r="E22" i="3"/>
  <c r="G43" i="5"/>
  <c r="F43" i="5"/>
  <c r="F42" i="5"/>
  <c r="F37" i="5"/>
  <c r="F25" i="5"/>
  <c r="F31" i="5"/>
  <c r="I17" i="5"/>
  <c r="I22" i="5"/>
  <c r="H22" i="5"/>
  <c r="F22" i="5"/>
  <c r="E22" i="5"/>
  <c r="I60" i="1"/>
  <c r="K38" i="1"/>
  <c r="L22" i="17" l="1"/>
  <c r="I22" i="17" s="1"/>
  <c r="L24" i="17"/>
  <c r="I24" i="17" s="1"/>
  <c r="L21" i="17"/>
  <c r="I21" i="17" l="1"/>
  <c r="L25" i="17"/>
  <c r="L36" i="11" l="1"/>
  <c r="I62" i="1"/>
  <c r="J35" i="9" l="1"/>
  <c r="M35" i="9"/>
  <c r="J38" i="7" l="1"/>
  <c r="J20" i="4" l="1"/>
  <c r="Q21" i="7" l="1"/>
  <c r="H24" i="8" l="1"/>
  <c r="I24" i="8"/>
  <c r="J24" i="8"/>
  <c r="G19" i="9" l="1"/>
  <c r="E57" i="16" l="1"/>
  <c r="E58" i="16"/>
  <c r="E59" i="16" s="1"/>
  <c r="F59" i="16"/>
  <c r="G59" i="16"/>
  <c r="H59" i="16"/>
  <c r="I59" i="16"/>
  <c r="I33" i="16"/>
  <c r="I22" i="16" l="1"/>
  <c r="I23" i="1"/>
  <c r="I18" i="1"/>
  <c r="I13" i="1"/>
  <c r="L44" i="3" l="1"/>
  <c r="I20" i="1" l="1"/>
  <c r="I28" i="1"/>
  <c r="I25" i="1"/>
  <c r="I15" i="27"/>
  <c r="I21" i="27"/>
  <c r="I19" i="27"/>
  <c r="K61" i="16" l="1"/>
  <c r="F27" i="6" l="1"/>
  <c r="J54" i="6" l="1"/>
  <c r="I83" i="1"/>
  <c r="I84" i="1"/>
  <c r="I85" i="1"/>
  <c r="I86" i="1"/>
  <c r="I82" i="1"/>
  <c r="G83" i="1"/>
  <c r="G84" i="1"/>
  <c r="G85" i="1"/>
  <c r="G86" i="1"/>
  <c r="G82" i="1"/>
  <c r="J41" i="12"/>
  <c r="H33" i="12"/>
  <c r="H32" i="12"/>
  <c r="G33" i="16"/>
  <c r="G40" i="16"/>
  <c r="I34" i="1"/>
  <c r="I56" i="1"/>
  <c r="I57" i="1"/>
  <c r="I64" i="1"/>
  <c r="G53" i="8" l="1"/>
  <c r="G39" i="8"/>
  <c r="J23" i="8" l="1"/>
  <c r="I29" i="5"/>
  <c r="I27" i="5"/>
  <c r="I22" i="15" l="1"/>
  <c r="I14" i="15" l="1"/>
  <c r="I17" i="16" l="1"/>
  <c r="I24" i="1" l="1"/>
  <c r="I11" i="1"/>
  <c r="I28" i="16" l="1"/>
  <c r="I27" i="16"/>
  <c r="I26" i="16"/>
  <c r="I25" i="16"/>
  <c r="I23" i="16"/>
  <c r="H19" i="17" l="1"/>
  <c r="J29" i="3" l="1"/>
  <c r="I31" i="5"/>
  <c r="I28" i="5"/>
  <c r="I26" i="5"/>
  <c r="I24" i="5"/>
  <c r="I16" i="5"/>
  <c r="J30" i="6"/>
  <c r="J27" i="6"/>
  <c r="J25" i="6"/>
  <c r="J23" i="6"/>
  <c r="J16" i="6"/>
  <c r="J34" i="8"/>
  <c r="J30" i="8"/>
  <c r="J29" i="8"/>
  <c r="J28" i="8"/>
  <c r="J26" i="8"/>
  <c r="J18" i="8"/>
  <c r="J30" i="7"/>
  <c r="J28" i="7"/>
  <c r="J27" i="7"/>
  <c r="J26" i="7"/>
  <c r="J23" i="7"/>
  <c r="J15" i="7"/>
  <c r="J29" i="9"/>
  <c r="J27" i="9"/>
  <c r="J25" i="9"/>
  <c r="J23" i="9"/>
  <c r="J17" i="9"/>
  <c r="I27" i="13"/>
  <c r="I25" i="13"/>
  <c r="I23" i="13"/>
  <c r="I21" i="13"/>
  <c r="I14" i="13"/>
  <c r="I26" i="15"/>
  <c r="I24" i="15"/>
  <c r="I23" i="15"/>
  <c r="I20" i="15"/>
  <c r="I26" i="27"/>
  <c r="I25" i="27"/>
  <c r="I23" i="27"/>
  <c r="I20" i="27"/>
  <c r="I30" i="16"/>
  <c r="I29" i="16"/>
  <c r="I15" i="16"/>
  <c r="H35" i="7" l="1"/>
  <c r="I35" i="7"/>
  <c r="J35" i="7"/>
  <c r="J45" i="6" l="1"/>
  <c r="F19" i="17" l="1"/>
  <c r="F20" i="17"/>
  <c r="E23" i="17" l="1"/>
  <c r="F22" i="17"/>
  <c r="E22" i="17"/>
  <c r="F21" i="17"/>
  <c r="E21" i="17"/>
  <c r="E18" i="17" l="1"/>
  <c r="F18" i="17"/>
  <c r="F23" i="17" l="1"/>
  <c r="F24" i="17"/>
  <c r="E24" i="17"/>
  <c r="F25" i="17" l="1"/>
  <c r="D22" i="17"/>
  <c r="E14" i="27" l="1"/>
  <c r="E20" i="27"/>
  <c r="E22" i="27"/>
  <c r="E24" i="27"/>
  <c r="E25" i="27"/>
  <c r="I30" i="15"/>
  <c r="I31" i="15"/>
  <c r="I33" i="15"/>
  <c r="I29" i="15"/>
  <c r="I34" i="16"/>
  <c r="E40" i="16" l="1"/>
  <c r="E33" i="16"/>
  <c r="E46" i="16"/>
  <c r="E47" i="16"/>
  <c r="E49" i="16"/>
  <c r="E45" i="16"/>
  <c r="E44" i="16"/>
  <c r="E43" i="16"/>
  <c r="E42" i="16"/>
  <c r="E41" i="16"/>
  <c r="E39" i="16"/>
  <c r="E38" i="16"/>
  <c r="G28" i="16" l="1"/>
  <c r="G46" i="16"/>
  <c r="F46" i="16"/>
  <c r="G49" i="16"/>
  <c r="H46" i="16" l="1"/>
  <c r="G38" i="16"/>
  <c r="F39" i="16"/>
  <c r="G39" i="16"/>
  <c r="F40" i="16"/>
  <c r="F41" i="16"/>
  <c r="G41" i="16" s="1"/>
  <c r="F42" i="16"/>
  <c r="G42" i="16"/>
  <c r="F43" i="16"/>
  <c r="G43" i="16"/>
  <c r="F44" i="16"/>
  <c r="G44" i="16"/>
  <c r="F45" i="16"/>
  <c r="G45" i="16"/>
  <c r="F49" i="16"/>
  <c r="H49" i="16" s="1"/>
  <c r="I49" i="16" s="1"/>
  <c r="F44" i="11" l="1"/>
  <c r="F41" i="11"/>
  <c r="F40" i="11"/>
  <c r="F37" i="11"/>
  <c r="F36" i="11"/>
  <c r="F35" i="11"/>
  <c r="F34" i="11"/>
  <c r="F40" i="13" l="1"/>
  <c r="G40" i="13"/>
  <c r="F41" i="13"/>
  <c r="G41" i="13"/>
  <c r="H41" i="13" l="1"/>
  <c r="I41" i="13" s="1"/>
  <c r="E24" i="16"/>
  <c r="H48" i="1" l="1"/>
  <c r="G25" i="1"/>
  <c r="G26" i="1"/>
  <c r="G28" i="1"/>
  <c r="G29" i="1"/>
  <c r="G19" i="4" l="1"/>
  <c r="F19" i="4"/>
  <c r="E19" i="4"/>
  <c r="G27" i="2" l="1"/>
  <c r="G26" i="2"/>
  <c r="G23" i="2"/>
  <c r="F23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F22" i="2"/>
  <c r="G22" i="2" s="1"/>
  <c r="F44" i="3"/>
  <c r="G44" i="3" s="1"/>
  <c r="G43" i="3"/>
  <c r="F43" i="3"/>
  <c r="G42" i="3"/>
  <c r="F42" i="3"/>
  <c r="G41" i="3"/>
  <c r="F41" i="3"/>
  <c r="G40" i="3"/>
  <c r="F40" i="3"/>
  <c r="G39" i="3"/>
  <c r="G38" i="3"/>
  <c r="F38" i="3"/>
  <c r="G26" i="3"/>
  <c r="G31" i="3"/>
  <c r="G30" i="3"/>
  <c r="F30" i="3"/>
  <c r="G29" i="3"/>
  <c r="F29" i="3"/>
  <c r="G28" i="3"/>
  <c r="F28" i="3"/>
  <c r="G27" i="3"/>
  <c r="F27" i="3"/>
  <c r="F26" i="3"/>
  <c r="G25" i="3"/>
  <c r="G24" i="3"/>
  <c r="F24" i="3"/>
  <c r="G23" i="3"/>
  <c r="F23" i="3"/>
  <c r="G22" i="3"/>
  <c r="F22" i="3"/>
  <c r="G21" i="3"/>
  <c r="G20" i="3"/>
  <c r="F20" i="3"/>
  <c r="G18" i="3"/>
  <c r="F18" i="3"/>
  <c r="G17" i="3"/>
  <c r="F17" i="3"/>
  <c r="I17" i="3" l="1"/>
  <c r="I21" i="2"/>
  <c r="J21" i="2" s="1"/>
  <c r="G36" i="5"/>
  <c r="G38" i="5" s="1"/>
  <c r="F36" i="5"/>
  <c r="F35" i="5"/>
  <c r="F34" i="5"/>
  <c r="G29" i="5"/>
  <c r="F29" i="5"/>
  <c r="F30" i="5"/>
  <c r="G30" i="5"/>
  <c r="G17" i="5"/>
  <c r="F17" i="5"/>
  <c r="G31" i="5"/>
  <c r="G28" i="5"/>
  <c r="F28" i="5"/>
  <c r="G27" i="5"/>
  <c r="F27" i="5"/>
  <c r="G26" i="5"/>
  <c r="F26" i="5"/>
  <c r="G25" i="5"/>
  <c r="G24" i="5"/>
  <c r="F24" i="5"/>
  <c r="G23" i="5"/>
  <c r="F23" i="5"/>
  <c r="G22" i="5"/>
  <c r="G21" i="5"/>
  <c r="F21" i="5"/>
  <c r="G20" i="5"/>
  <c r="F20" i="5"/>
  <c r="G18" i="5"/>
  <c r="F18" i="5"/>
  <c r="G16" i="5"/>
  <c r="F16" i="5"/>
  <c r="F40" i="6"/>
  <c r="G36" i="6"/>
  <c r="F36" i="6"/>
  <c r="G47" i="6"/>
  <c r="F47" i="6"/>
  <c r="G44" i="6"/>
  <c r="F44" i="6"/>
  <c r="G46" i="6"/>
  <c r="F46" i="6"/>
  <c r="G43" i="6"/>
  <c r="F43" i="6"/>
  <c r="G41" i="6"/>
  <c r="F41" i="6"/>
  <c r="G42" i="6"/>
  <c r="F42" i="6"/>
  <c r="G35" i="6"/>
  <c r="F35" i="6"/>
  <c r="G34" i="6"/>
  <c r="F34" i="6"/>
  <c r="G33" i="6"/>
  <c r="F33" i="6"/>
  <c r="G30" i="6"/>
  <c r="F30" i="6"/>
  <c r="G29" i="6"/>
  <c r="F29" i="6"/>
  <c r="G28" i="6"/>
  <c r="F28" i="6"/>
  <c r="G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40" i="7"/>
  <c r="F40" i="7"/>
  <c r="F39" i="7"/>
  <c r="G39" i="7"/>
  <c r="G38" i="7"/>
  <c r="F38" i="7"/>
  <c r="G35" i="7"/>
  <c r="F35" i="7"/>
  <c r="G36" i="7"/>
  <c r="F36" i="7"/>
  <c r="G34" i="7"/>
  <c r="F34" i="7"/>
  <c r="G33" i="7"/>
  <c r="F33" i="7"/>
  <c r="I21" i="7"/>
  <c r="G44" i="7"/>
  <c r="G45" i="7"/>
  <c r="G46" i="7"/>
  <c r="G56" i="8"/>
  <c r="F56" i="8"/>
  <c r="F59" i="8" s="1"/>
  <c r="F61" i="8" s="1"/>
  <c r="G52" i="8"/>
  <c r="F51" i="8"/>
  <c r="G51" i="8" s="1"/>
  <c r="G50" i="8"/>
  <c r="F48" i="8"/>
  <c r="G48" i="8" s="1"/>
  <c r="F47" i="8"/>
  <c r="G47" i="8" s="1"/>
  <c r="G46" i="8"/>
  <c r="G45" i="8"/>
  <c r="G44" i="8"/>
  <c r="F43" i="8"/>
  <c r="G43" i="8" s="1"/>
  <c r="F42" i="8"/>
  <c r="G42" i="8" s="1"/>
  <c r="F41" i="8"/>
  <c r="G41" i="8" s="1"/>
  <c r="G40" i="8"/>
  <c r="I41" i="6" l="1"/>
  <c r="J41" i="6" s="1"/>
  <c r="I43" i="6"/>
  <c r="I44" i="6"/>
  <c r="F25" i="7"/>
  <c r="G25" i="7"/>
  <c r="G24" i="7" l="1"/>
  <c r="F20" i="7"/>
  <c r="G22" i="7"/>
  <c r="G15" i="7"/>
  <c r="G18" i="7" l="1"/>
  <c r="F18" i="7"/>
  <c r="G29" i="7"/>
  <c r="G16" i="7"/>
  <c r="G30" i="7"/>
  <c r="F29" i="7"/>
  <c r="F16" i="7"/>
  <c r="G26" i="7"/>
  <c r="G20" i="7"/>
  <c r="I20" i="7" s="1"/>
  <c r="G27" i="7"/>
  <c r="F28" i="7"/>
  <c r="F23" i="7"/>
  <c r="F24" i="7"/>
  <c r="G23" i="7"/>
  <c r="G28" i="7"/>
  <c r="F19" i="7"/>
  <c r="G19" i="7"/>
  <c r="F27" i="7"/>
  <c r="F26" i="7"/>
  <c r="F17" i="7"/>
  <c r="G17" i="7"/>
  <c r="F15" i="7"/>
  <c r="G34" i="8" l="1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F46" i="9"/>
  <c r="G46" i="9" s="1"/>
  <c r="G47" i="9" s="1"/>
  <c r="F40" i="9"/>
  <c r="F39" i="9"/>
  <c r="F37" i="9"/>
  <c r="F35" i="9"/>
  <c r="F34" i="9"/>
  <c r="F33" i="9"/>
  <c r="G40" i="9"/>
  <c r="G39" i="9"/>
  <c r="G38" i="9"/>
  <c r="G37" i="9"/>
  <c r="G36" i="9"/>
  <c r="G35" i="9"/>
  <c r="G34" i="9"/>
  <c r="G33" i="9"/>
  <c r="G29" i="9"/>
  <c r="G28" i="9"/>
  <c r="G27" i="9"/>
  <c r="G26" i="9"/>
  <c r="G25" i="9"/>
  <c r="G24" i="9"/>
  <c r="G23" i="9"/>
  <c r="G22" i="9"/>
  <c r="G21" i="9"/>
  <c r="G20" i="9"/>
  <c r="G18" i="9"/>
  <c r="G17" i="9"/>
  <c r="G29" i="10"/>
  <c r="G28" i="10"/>
  <c r="G27" i="10"/>
  <c r="G26" i="10"/>
  <c r="G25" i="10"/>
  <c r="G24" i="10"/>
  <c r="G23" i="10"/>
  <c r="G22" i="10"/>
  <c r="G21" i="10"/>
  <c r="J21" i="10" s="1"/>
  <c r="G20" i="10"/>
  <c r="G19" i="10"/>
  <c r="G18" i="10"/>
  <c r="G17" i="10"/>
  <c r="G16" i="10"/>
  <c r="F47" i="9" l="1"/>
  <c r="G31" i="11"/>
  <c r="G29" i="11"/>
  <c r="G28" i="11"/>
  <c r="G27" i="11"/>
  <c r="G26" i="11"/>
  <c r="G25" i="11"/>
  <c r="G24" i="11"/>
  <c r="G23" i="11"/>
  <c r="G22" i="11"/>
  <c r="G16" i="11"/>
  <c r="F39" i="12"/>
  <c r="G35" i="12"/>
  <c r="F34" i="12"/>
  <c r="E33" i="12"/>
  <c r="G36" i="12"/>
  <c r="G34" i="12"/>
  <c r="I36" i="12"/>
  <c r="J36" i="12" s="1"/>
  <c r="F33" i="12"/>
  <c r="F32" i="12"/>
  <c r="G31" i="12"/>
  <c r="H31" i="12" s="1"/>
  <c r="F31" i="12"/>
  <c r="G37" i="12" l="1"/>
  <c r="G28" i="12"/>
  <c r="F28" i="12"/>
  <c r="G27" i="12"/>
  <c r="F27" i="12"/>
  <c r="G26" i="12"/>
  <c r="F26" i="12"/>
  <c r="G25" i="12"/>
  <c r="F25" i="12"/>
  <c r="G24" i="12"/>
  <c r="F24" i="12"/>
  <c r="F23" i="12"/>
  <c r="G23" i="12" s="1"/>
  <c r="G22" i="12"/>
  <c r="F22" i="12"/>
  <c r="G20" i="12"/>
  <c r="F20" i="12"/>
  <c r="G19" i="12"/>
  <c r="F19" i="12"/>
  <c r="G18" i="12"/>
  <c r="F18" i="12"/>
  <c r="G17" i="12"/>
  <c r="F17" i="12"/>
  <c r="G15" i="12"/>
  <c r="F15" i="12"/>
  <c r="G14" i="12"/>
  <c r="F14" i="12"/>
  <c r="G39" i="13"/>
  <c r="G35" i="13"/>
  <c r="G33" i="13"/>
  <c r="G32" i="13"/>
  <c r="G31" i="13"/>
  <c r="G30" i="13"/>
  <c r="H17" i="13"/>
  <c r="I17" i="13" s="1"/>
  <c r="G27" i="13"/>
  <c r="G26" i="13"/>
  <c r="G25" i="13"/>
  <c r="G24" i="13"/>
  <c r="G23" i="13"/>
  <c r="G22" i="13"/>
  <c r="G21" i="13"/>
  <c r="G20" i="13"/>
  <c r="G19" i="13"/>
  <c r="G18" i="13"/>
  <c r="G16" i="13"/>
  <c r="G15" i="13"/>
  <c r="G14" i="13"/>
  <c r="G33" i="27"/>
  <c r="G31" i="27"/>
  <c r="G30" i="27"/>
  <c r="G29" i="27"/>
  <c r="G26" i="27"/>
  <c r="H26" i="27" s="1"/>
  <c r="G24" i="27"/>
  <c r="G23" i="27"/>
  <c r="G22" i="27"/>
  <c r="G21" i="27"/>
  <c r="G20" i="27"/>
  <c r="G19" i="27"/>
  <c r="G18" i="27"/>
  <c r="G17" i="27"/>
  <c r="G16" i="27"/>
  <c r="G15" i="27"/>
  <c r="F14" i="27"/>
  <c r="G14" i="27"/>
  <c r="G33" i="15"/>
  <c r="G32" i="15"/>
  <c r="G31" i="15"/>
  <c r="G30" i="15"/>
  <c r="G29" i="15"/>
  <c r="G26" i="15"/>
  <c r="G25" i="15"/>
  <c r="G24" i="15"/>
  <c r="G23" i="15"/>
  <c r="G22" i="15"/>
  <c r="G21" i="15"/>
  <c r="G20" i="15"/>
  <c r="G19" i="15"/>
  <c r="F18" i="15"/>
  <c r="G18" i="15"/>
  <c r="G17" i="15"/>
  <c r="G16" i="15"/>
  <c r="G15" i="15"/>
  <c r="G14" i="15"/>
  <c r="H18" i="15" l="1"/>
  <c r="I18" i="15" s="1"/>
  <c r="H21" i="16"/>
  <c r="I21" i="16" s="1"/>
  <c r="F15" i="15"/>
  <c r="H15" i="15" s="1"/>
  <c r="H38" i="16" l="1"/>
  <c r="H45" i="16" l="1"/>
  <c r="I45" i="16" s="1"/>
  <c r="H43" i="16" l="1"/>
  <c r="H42" i="16" l="1"/>
  <c r="I42" i="16" s="1"/>
  <c r="G21" i="12" l="1"/>
  <c r="F21" i="12" l="1"/>
  <c r="H44" i="16"/>
  <c r="I44" i="16" s="1"/>
  <c r="G68" i="1" l="1"/>
  <c r="G56" i="1"/>
  <c r="G24" i="1" l="1"/>
  <c r="G23" i="1"/>
  <c r="G21" i="1"/>
  <c r="H14" i="1"/>
  <c r="I14" i="1" s="1"/>
  <c r="H19" i="1"/>
  <c r="I19" i="1" s="1"/>
  <c r="H22" i="1"/>
  <c r="I22" i="1" s="1"/>
  <c r="H27" i="1"/>
  <c r="I27" i="1" s="1"/>
  <c r="G11" i="1"/>
  <c r="G20" i="1"/>
  <c r="G18" i="1"/>
  <c r="G17" i="1"/>
  <c r="G16" i="1"/>
  <c r="G15" i="1"/>
  <c r="G67" i="1"/>
  <c r="H17" i="1" l="1"/>
  <c r="I17" i="1" s="1"/>
  <c r="G13" i="1"/>
  <c r="G12" i="1"/>
  <c r="F28" i="9"/>
  <c r="F27" i="9"/>
  <c r="F26" i="9"/>
  <c r="F25" i="9"/>
  <c r="F23" i="9"/>
  <c r="F22" i="9"/>
  <c r="F18" i="9"/>
  <c r="F17" i="9"/>
  <c r="F37" i="10" l="1"/>
  <c r="G37" i="10" s="1"/>
  <c r="F34" i="10"/>
  <c r="G34" i="10" s="1"/>
  <c r="G33" i="10"/>
  <c r="F32" i="10"/>
  <c r="G32" i="10" s="1"/>
  <c r="F46" i="10"/>
  <c r="F29" i="10"/>
  <c r="F28" i="10"/>
  <c r="F27" i="10"/>
  <c r="F26" i="10"/>
  <c r="F25" i="10"/>
  <c r="F23" i="10"/>
  <c r="F22" i="10"/>
  <c r="F20" i="10"/>
  <c r="F19" i="10"/>
  <c r="F18" i="10"/>
  <c r="F16" i="10"/>
  <c r="F49" i="11"/>
  <c r="F16" i="11"/>
  <c r="F31" i="11"/>
  <c r="F29" i="11"/>
  <c r="F28" i="11"/>
  <c r="F27" i="11"/>
  <c r="F26" i="11"/>
  <c r="F25" i="11"/>
  <c r="F24" i="11"/>
  <c r="F23" i="11"/>
  <c r="F22" i="11"/>
  <c r="F20" i="11"/>
  <c r="F19" i="11"/>
  <c r="F17" i="11"/>
  <c r="G38" i="10" l="1"/>
  <c r="E40" i="12"/>
  <c r="E39" i="12"/>
  <c r="E36" i="12"/>
  <c r="E32" i="12"/>
  <c r="E31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5" i="12"/>
  <c r="E14" i="12"/>
  <c r="E29" i="12" l="1"/>
  <c r="E37" i="12"/>
  <c r="F39" i="13"/>
  <c r="I39" i="13" s="1"/>
  <c r="F35" i="13"/>
  <c r="F33" i="13"/>
  <c r="H33" i="13" s="1"/>
  <c r="I33" i="13" s="1"/>
  <c r="F32" i="13"/>
  <c r="H32" i="13" s="1"/>
  <c r="I32" i="13" s="1"/>
  <c r="F31" i="13"/>
  <c r="H31" i="13" s="1"/>
  <c r="I31" i="13" s="1"/>
  <c r="F30" i="13"/>
  <c r="H30" i="13" s="1"/>
  <c r="I30" i="13" s="1"/>
  <c r="F27" i="13"/>
  <c r="H27" i="13" s="1"/>
  <c r="F26" i="13"/>
  <c r="H26" i="13" s="1"/>
  <c r="I26" i="13" s="1"/>
  <c r="F25" i="13"/>
  <c r="H25" i="13" s="1"/>
  <c r="F24" i="13"/>
  <c r="H24" i="13" s="1"/>
  <c r="I24" i="13" s="1"/>
  <c r="F23" i="13"/>
  <c r="H23" i="13" s="1"/>
  <c r="F22" i="13"/>
  <c r="H22" i="13" s="1"/>
  <c r="I22" i="13" s="1"/>
  <c r="F21" i="13"/>
  <c r="H21" i="13" s="1"/>
  <c r="F20" i="13"/>
  <c r="H20" i="13" s="1"/>
  <c r="I20" i="13" s="1"/>
  <c r="F19" i="13"/>
  <c r="H19" i="13" s="1"/>
  <c r="I19" i="13" s="1"/>
  <c r="F18" i="13"/>
  <c r="H18" i="13" s="1"/>
  <c r="I18" i="13" s="1"/>
  <c r="F16" i="13"/>
  <c r="H16" i="13" s="1"/>
  <c r="I16" i="13" s="1"/>
  <c r="F14" i="13"/>
  <c r="H14" i="13" s="1"/>
  <c r="F15" i="13"/>
  <c r="H15" i="13" s="1"/>
  <c r="I15" i="13" s="1"/>
  <c r="F28" i="13" l="1"/>
  <c r="F31" i="27"/>
  <c r="F29" i="27"/>
  <c r="F19" i="27"/>
  <c r="F20" i="27"/>
  <c r="F21" i="27"/>
  <c r="F25" i="27"/>
  <c r="H25" i="27" s="1"/>
  <c r="F24" i="27"/>
  <c r="F23" i="27"/>
  <c r="F22" i="27"/>
  <c r="F17" i="27"/>
  <c r="F16" i="27"/>
  <c r="F15" i="27"/>
  <c r="F32" i="15"/>
  <c r="F26" i="15"/>
  <c r="H26" i="15" s="1"/>
  <c r="F25" i="15"/>
  <c r="H25" i="15" s="1"/>
  <c r="I25" i="15" s="1"/>
  <c r="F24" i="15"/>
  <c r="H24" i="15" s="1"/>
  <c r="F23" i="15"/>
  <c r="H23" i="15" s="1"/>
  <c r="F22" i="15"/>
  <c r="H22" i="15" s="1"/>
  <c r="F21" i="15"/>
  <c r="H21" i="15" s="1"/>
  <c r="I21" i="15" s="1"/>
  <c r="F20" i="15"/>
  <c r="H20" i="15" s="1"/>
  <c r="F19" i="15"/>
  <c r="H19" i="15" s="1"/>
  <c r="F17" i="15"/>
  <c r="H17" i="15" s="1"/>
  <c r="I17" i="15" s="1"/>
  <c r="F16" i="15"/>
  <c r="H16" i="15" s="1"/>
  <c r="I16" i="15" s="1"/>
  <c r="F14" i="15"/>
  <c r="H14" i="15" s="1"/>
  <c r="H39" i="16" l="1"/>
  <c r="I39" i="16" s="1"/>
  <c r="I41" i="16"/>
  <c r="H40" i="16"/>
  <c r="I40" i="16" s="1"/>
  <c r="F30" i="16"/>
  <c r="H30" i="16" s="1"/>
  <c r="F29" i="16"/>
  <c r="H29" i="16" s="1"/>
  <c r="F28" i="16"/>
  <c r="H28" i="16" s="1"/>
  <c r="F27" i="16"/>
  <c r="H27" i="16" s="1"/>
  <c r="F26" i="16"/>
  <c r="H26" i="16" s="1"/>
  <c r="F25" i="16"/>
  <c r="H25" i="16" s="1"/>
  <c r="F24" i="16"/>
  <c r="H24" i="16" s="1"/>
  <c r="I24" i="16" s="1"/>
  <c r="F23" i="16"/>
  <c r="H23" i="16" s="1"/>
  <c r="F22" i="16"/>
  <c r="G22" i="16" s="1"/>
  <c r="F20" i="16"/>
  <c r="F19" i="16"/>
  <c r="F17" i="16"/>
  <c r="F15" i="16"/>
  <c r="G15" i="16" s="1"/>
  <c r="F87" i="1"/>
  <c r="G87" i="1" s="1"/>
  <c r="E42" i="1"/>
  <c r="F29" i="1"/>
  <c r="H29" i="1" s="1"/>
  <c r="F28" i="1"/>
  <c r="H28" i="1" s="1"/>
  <c r="F26" i="1"/>
  <c r="H26" i="1" s="1"/>
  <c r="F25" i="1"/>
  <c r="H25" i="1" s="1"/>
  <c r="F24" i="1"/>
  <c r="H24" i="1" s="1"/>
  <c r="F23" i="1"/>
  <c r="H23" i="1" s="1"/>
  <c r="F21" i="1"/>
  <c r="H21" i="1" s="1"/>
  <c r="I21" i="1" s="1"/>
  <c r="F20" i="1"/>
  <c r="H20" i="1" s="1"/>
  <c r="F18" i="1"/>
  <c r="H18" i="1" s="1"/>
  <c r="L24" i="1" s="1"/>
  <c r="F16" i="1"/>
  <c r="H16" i="1" s="1"/>
  <c r="I16" i="1" s="1"/>
  <c r="F67" i="1"/>
  <c r="H67" i="1" s="1"/>
  <c r="I67" i="1" s="1"/>
  <c r="F15" i="1"/>
  <c r="H15" i="1" s="1"/>
  <c r="I15" i="1" s="1"/>
  <c r="F13" i="1"/>
  <c r="H13" i="1" s="1"/>
  <c r="L20" i="1" s="1"/>
  <c r="F12" i="1"/>
  <c r="H12" i="1" s="1"/>
  <c r="F11" i="1"/>
  <c r="G31" i="16" l="1"/>
  <c r="L23" i="1"/>
  <c r="L21" i="1"/>
  <c r="H50" i="16"/>
  <c r="H60" i="16" s="1"/>
  <c r="F30" i="1"/>
  <c r="D18" i="17"/>
  <c r="E27" i="2"/>
  <c r="E26" i="2"/>
  <c r="E20" i="2"/>
  <c r="E23" i="2"/>
  <c r="E19" i="2"/>
  <c r="E17" i="2"/>
  <c r="E18" i="2"/>
  <c r="E16" i="2"/>
  <c r="E15" i="2"/>
  <c r="E22" i="2"/>
  <c r="J22" i="2" s="1"/>
  <c r="E44" i="3"/>
  <c r="E43" i="3"/>
  <c r="E38" i="3"/>
  <c r="E40" i="3"/>
  <c r="E41" i="3"/>
  <c r="E39" i="3"/>
  <c r="E42" i="3"/>
  <c r="E31" i="3"/>
  <c r="E30" i="3"/>
  <c r="E29" i="3"/>
  <c r="E28" i="3"/>
  <c r="E27" i="3"/>
  <c r="E26" i="3"/>
  <c r="E25" i="3"/>
  <c r="E24" i="3"/>
  <c r="E20" i="3"/>
  <c r="E18" i="3"/>
  <c r="E42" i="5"/>
  <c r="E37" i="5"/>
  <c r="E36" i="5"/>
  <c r="E35" i="5"/>
  <c r="E31" i="5"/>
  <c r="E30" i="5"/>
  <c r="E29" i="5"/>
  <c r="E28" i="5"/>
  <c r="E27" i="5"/>
  <c r="E26" i="5"/>
  <c r="E25" i="5"/>
  <c r="E24" i="5"/>
  <c r="E23" i="5"/>
  <c r="E21" i="5"/>
  <c r="E20" i="5"/>
  <c r="E18" i="5"/>
  <c r="E17" i="5"/>
  <c r="E52" i="6"/>
  <c r="E54" i="6"/>
  <c r="E46" i="6"/>
  <c r="E47" i="6"/>
  <c r="E36" i="6"/>
  <c r="E44" i="6"/>
  <c r="E43" i="6"/>
  <c r="E40" i="6"/>
  <c r="E35" i="6"/>
  <c r="E34" i="6"/>
  <c r="E33" i="6"/>
  <c r="E30" i="6"/>
  <c r="E29" i="6"/>
  <c r="E28" i="6"/>
  <c r="E27" i="6"/>
  <c r="E26" i="6"/>
  <c r="E24" i="6"/>
  <c r="E25" i="6"/>
  <c r="E23" i="6"/>
  <c r="E22" i="6"/>
  <c r="E21" i="6"/>
  <c r="E20" i="6"/>
  <c r="E19" i="6"/>
  <c r="E18" i="6"/>
  <c r="E17" i="6"/>
  <c r="E16" i="6"/>
  <c r="E35" i="7"/>
  <c r="E40" i="7"/>
  <c r="E37" i="7"/>
  <c r="E16" i="7"/>
  <c r="E30" i="7"/>
  <c r="E29" i="7"/>
  <c r="E28" i="7"/>
  <c r="E27" i="7"/>
  <c r="E26" i="7"/>
  <c r="E25" i="7"/>
  <c r="E24" i="7"/>
  <c r="E23" i="7"/>
  <c r="E22" i="7"/>
  <c r="E21" i="7"/>
  <c r="E19" i="7"/>
  <c r="E18" i="7"/>
  <c r="L27" i="1" l="1"/>
  <c r="E38" i="10"/>
  <c r="I26" i="11"/>
  <c r="I27" i="11"/>
  <c r="I28" i="11"/>
  <c r="I29" i="11"/>
  <c r="E40" i="11" l="1"/>
  <c r="E39" i="11"/>
  <c r="E38" i="11"/>
  <c r="E37" i="11"/>
  <c r="E36" i="11"/>
  <c r="E33" i="13" l="1"/>
  <c r="E32" i="13"/>
  <c r="E31" i="13"/>
  <c r="E15" i="13"/>
  <c r="E27" i="13" l="1"/>
  <c r="E26" i="13"/>
  <c r="E25" i="13"/>
  <c r="E24" i="13"/>
  <c r="E23" i="13"/>
  <c r="E22" i="13"/>
  <c r="E21" i="13"/>
  <c r="E20" i="13"/>
  <c r="E19" i="13"/>
  <c r="E18" i="13"/>
  <c r="E16" i="13"/>
  <c r="E30" i="27" l="1"/>
  <c r="E29" i="27"/>
  <c r="E26" i="27"/>
  <c r="E23" i="27"/>
  <c r="E21" i="27"/>
  <c r="E19" i="27"/>
  <c r="E17" i="27"/>
  <c r="E16" i="27"/>
  <c r="E15" i="27"/>
  <c r="E32" i="15"/>
  <c r="E31" i="15"/>
  <c r="E30" i="15"/>
  <c r="E29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30" i="16"/>
  <c r="E29" i="16"/>
  <c r="E28" i="16"/>
  <c r="E27" i="16"/>
  <c r="E26" i="16"/>
  <c r="E25" i="16"/>
  <c r="E23" i="16"/>
  <c r="E21" i="16"/>
  <c r="E22" i="16"/>
  <c r="E20" i="16"/>
  <c r="E19" i="16"/>
  <c r="E17" i="16"/>
  <c r="E16" i="16"/>
  <c r="E27" i="1"/>
  <c r="E84" i="1"/>
  <c r="E87" i="1"/>
  <c r="E83" i="1"/>
  <c r="E86" i="1"/>
  <c r="E85" i="1"/>
  <c r="E51" i="1"/>
  <c r="E50" i="1"/>
  <c r="E69" i="1"/>
  <c r="E66" i="1"/>
  <c r="E63" i="1"/>
  <c r="D63" i="1"/>
  <c r="E59" i="1"/>
  <c r="E48" i="1"/>
  <c r="E43" i="1"/>
  <c r="E73" i="1"/>
  <c r="E78" i="1"/>
  <c r="E77" i="1"/>
  <c r="E76" i="1"/>
  <c r="E74" i="1"/>
  <c r="E75" i="1"/>
  <c r="E72" i="1"/>
  <c r="E64" i="1"/>
  <c r="E62" i="1"/>
  <c r="E61" i="1"/>
  <c r="E60" i="1"/>
  <c r="E58" i="1"/>
  <c r="E57" i="1"/>
  <c r="E54" i="1"/>
  <c r="E52" i="1"/>
  <c r="E47" i="1"/>
  <c r="E46" i="1"/>
  <c r="E45" i="1"/>
  <c r="E44" i="1"/>
  <c r="E41" i="1"/>
  <c r="E40" i="1"/>
  <c r="E37" i="1"/>
  <c r="E36" i="1"/>
  <c r="E35" i="1"/>
  <c r="E34" i="1"/>
  <c r="E33" i="1"/>
  <c r="E32" i="1"/>
  <c r="E20" i="1"/>
  <c r="E13" i="1"/>
  <c r="E11" i="1"/>
  <c r="E67" i="1"/>
  <c r="E29" i="1"/>
  <c r="E28" i="1"/>
  <c r="E26" i="1"/>
  <c r="E25" i="1"/>
  <c r="E24" i="1"/>
  <c r="E23" i="1"/>
  <c r="E18" i="1"/>
  <c r="E16" i="1"/>
  <c r="E15" i="1"/>
  <c r="E79" i="1" l="1"/>
  <c r="E15" i="16" l="1"/>
  <c r="I40" i="12" l="1"/>
  <c r="J40" i="12" s="1"/>
  <c r="I42" i="13"/>
  <c r="F42" i="13"/>
  <c r="P31" i="17" l="1"/>
  <c r="F88" i="1" l="1"/>
  <c r="E88" i="1"/>
  <c r="E30" i="1"/>
  <c r="E89" i="1" l="1"/>
  <c r="O88" i="19"/>
  <c r="I17" i="20" l="1"/>
  <c r="R22" i="19" l="1"/>
  <c r="O100" i="19"/>
  <c r="O99" i="19"/>
  <c r="O98" i="19"/>
  <c r="O97" i="19"/>
  <c r="O96" i="19"/>
  <c r="O92" i="19"/>
  <c r="O91" i="19"/>
  <c r="O90" i="19"/>
  <c r="O89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J48" i="3" l="1"/>
  <c r="H48" i="3"/>
  <c r="F48" i="3"/>
  <c r="H45" i="3"/>
  <c r="F45" i="3"/>
  <c r="E45" i="3"/>
  <c r="H32" i="3"/>
  <c r="F32" i="3"/>
  <c r="E32" i="3"/>
  <c r="L32" i="3" s="1"/>
  <c r="F49" i="3" l="1"/>
  <c r="H49" i="3"/>
  <c r="E49" i="3"/>
  <c r="J41" i="7"/>
  <c r="H41" i="7"/>
  <c r="F41" i="7"/>
  <c r="H31" i="7"/>
  <c r="F31" i="7"/>
  <c r="E31" i="7"/>
  <c r="J59" i="8"/>
  <c r="H59" i="8"/>
  <c r="E59" i="8"/>
  <c r="J54" i="8"/>
  <c r="H54" i="8"/>
  <c r="F54" i="8"/>
  <c r="E54" i="8"/>
  <c r="H35" i="8"/>
  <c r="F35" i="8"/>
  <c r="J47" i="10"/>
  <c r="H47" i="10"/>
  <c r="F47" i="10"/>
  <c r="E47" i="10"/>
  <c r="J38" i="10"/>
  <c r="H38" i="10"/>
  <c r="F38" i="10"/>
  <c r="H30" i="10"/>
  <c r="F30" i="10"/>
  <c r="E30" i="10"/>
  <c r="J50" i="11"/>
  <c r="H50" i="11"/>
  <c r="F50" i="11"/>
  <c r="E50" i="11"/>
  <c r="H45" i="11"/>
  <c r="F45" i="11"/>
  <c r="E45" i="11"/>
  <c r="H32" i="11"/>
  <c r="F32" i="11"/>
  <c r="E32" i="11"/>
  <c r="F51" i="11" l="1"/>
  <c r="F60" i="8"/>
  <c r="H60" i="8"/>
  <c r="H48" i="10"/>
  <c r="F48" i="10"/>
  <c r="E48" i="10"/>
  <c r="E51" i="11"/>
  <c r="H51" i="11"/>
  <c r="F50" i="16"/>
  <c r="F60" i="16" s="1"/>
  <c r="E50" i="16"/>
  <c r="E60" i="16" s="1"/>
  <c r="F31" i="16"/>
  <c r="E31" i="16"/>
  <c r="F54" i="20"/>
  <c r="F53" i="20"/>
  <c r="F52" i="20"/>
  <c r="F51" i="20"/>
  <c r="F50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E61" i="16" l="1"/>
  <c r="F61" i="16"/>
  <c r="O33" i="19"/>
  <c r="H28" i="2"/>
  <c r="F28" i="2"/>
  <c r="E28" i="2"/>
  <c r="H24" i="2"/>
  <c r="H29" i="2" s="1"/>
  <c r="F24" i="2"/>
  <c r="F29" i="2" s="1"/>
  <c r="E24" i="2"/>
  <c r="I44" i="5"/>
  <c r="F44" i="5"/>
  <c r="E44" i="5"/>
  <c r="F38" i="5"/>
  <c r="E38" i="5"/>
  <c r="J38" i="5" s="1"/>
  <c r="F32" i="5"/>
  <c r="E32" i="5"/>
  <c r="J30" i="5" s="1"/>
  <c r="E29" i="2" l="1"/>
  <c r="E45" i="5"/>
  <c r="F45" i="5"/>
  <c r="J47" i="9"/>
  <c r="H47" i="9"/>
  <c r="H41" i="9"/>
  <c r="E41" i="9"/>
  <c r="J30" i="9"/>
  <c r="H30" i="9"/>
  <c r="F30" i="9"/>
  <c r="E30" i="9"/>
  <c r="I25" i="17"/>
  <c r="I26" i="17" s="1"/>
  <c r="G25" i="17"/>
  <c r="G26" i="17" s="1"/>
  <c r="E25" i="17"/>
  <c r="E26" i="17" s="1"/>
  <c r="D25" i="17"/>
  <c r="D26" i="17" s="1"/>
  <c r="F48" i="9" l="1"/>
  <c r="H48" i="9"/>
  <c r="E48" i="9"/>
  <c r="F45" i="20"/>
  <c r="I38" i="27"/>
  <c r="F38" i="27"/>
  <c r="E38" i="27"/>
  <c r="F34" i="27"/>
  <c r="E34" i="27"/>
  <c r="F27" i="27"/>
  <c r="E27" i="27"/>
  <c r="F39" i="27" l="1"/>
  <c r="E39" i="27"/>
  <c r="E42" i="13"/>
  <c r="I36" i="13"/>
  <c r="F36" i="13"/>
  <c r="E36" i="13"/>
  <c r="I28" i="13"/>
  <c r="E28" i="13"/>
  <c r="I43" i="13" l="1"/>
  <c r="F43" i="13"/>
  <c r="E43" i="13"/>
  <c r="I40" i="15"/>
  <c r="H40" i="15"/>
  <c r="G40" i="15"/>
  <c r="F40" i="15"/>
  <c r="E40" i="15"/>
  <c r="I34" i="15"/>
  <c r="H34" i="15"/>
  <c r="F34" i="15"/>
  <c r="E34" i="15"/>
  <c r="I27" i="15"/>
  <c r="H27" i="15"/>
  <c r="F27" i="15"/>
  <c r="E27" i="15"/>
  <c r="H41" i="15" l="1"/>
  <c r="F41" i="15"/>
  <c r="I41" i="15"/>
  <c r="E41" i="15"/>
  <c r="H42" i="12"/>
  <c r="F42" i="12"/>
  <c r="H37" i="12"/>
  <c r="F37" i="12"/>
  <c r="E42" i="12"/>
  <c r="H29" i="12"/>
  <c r="F29" i="12"/>
  <c r="J55" i="6"/>
  <c r="H55" i="6"/>
  <c r="F55" i="6"/>
  <c r="H48" i="6"/>
  <c r="F48" i="6"/>
  <c r="H31" i="6"/>
  <c r="F31" i="6"/>
  <c r="E55" i="6"/>
  <c r="E48" i="6"/>
  <c r="K46" i="6" s="1"/>
  <c r="E31" i="6"/>
  <c r="F56" i="6" l="1"/>
  <c r="H56" i="6"/>
  <c r="E56" i="6"/>
  <c r="H43" i="12"/>
  <c r="E43" i="12"/>
  <c r="F43" i="12"/>
  <c r="I16" i="7" l="1"/>
  <c r="E35" i="8"/>
  <c r="E60" i="8" s="1"/>
  <c r="K30" i="17"/>
  <c r="H37" i="27" l="1"/>
  <c r="H33" i="27"/>
  <c r="I33" i="27" s="1"/>
  <c r="H31" i="27"/>
  <c r="I31" i="27" s="1"/>
  <c r="H30" i="27"/>
  <c r="H24" i="27"/>
  <c r="H23" i="27"/>
  <c r="H22" i="27"/>
  <c r="H21" i="27"/>
  <c r="H20" i="27"/>
  <c r="H19" i="27"/>
  <c r="H17" i="27"/>
  <c r="I17" i="27" s="1"/>
  <c r="H16" i="27"/>
  <c r="I16" i="27" s="1"/>
  <c r="H15" i="27"/>
  <c r="F49" i="21"/>
  <c r="H14" i="27" l="1"/>
  <c r="G27" i="27"/>
  <c r="H29" i="27"/>
  <c r="G34" i="27"/>
  <c r="H36" i="27"/>
  <c r="H38" i="27" s="1"/>
  <c r="G38" i="27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E33" i="19"/>
  <c r="J47" i="7"/>
  <c r="H47" i="7"/>
  <c r="H48" i="7" s="1"/>
  <c r="F47" i="7"/>
  <c r="F48" i="7" s="1"/>
  <c r="E47" i="7"/>
  <c r="D33" i="19"/>
  <c r="H34" i="27" l="1"/>
  <c r="I29" i="27"/>
  <c r="H27" i="27"/>
  <c r="G39" i="27"/>
  <c r="H24" i="17"/>
  <c r="H23" i="17"/>
  <c r="H22" i="17"/>
  <c r="H21" i="17"/>
  <c r="H20" i="17"/>
  <c r="I34" i="27" l="1"/>
  <c r="H39" i="27"/>
  <c r="F26" i="17"/>
  <c r="H18" i="17"/>
  <c r="H25" i="17" s="1"/>
  <c r="H26" i="17" s="1"/>
  <c r="D33" i="21" l="1"/>
  <c r="J24" i="4" l="1"/>
  <c r="H20" i="4"/>
  <c r="H24" i="4" s="1"/>
  <c r="F20" i="4"/>
  <c r="F24" i="4" s="1"/>
  <c r="I43" i="3"/>
  <c r="J43" i="3" s="1"/>
  <c r="H17" i="5" l="1"/>
  <c r="I17" i="10"/>
  <c r="J17" i="10" s="1"/>
  <c r="I23" i="3" l="1"/>
  <c r="G47" i="3"/>
  <c r="G48" i="3" s="1"/>
  <c r="I42" i="3"/>
  <c r="J42" i="3" s="1"/>
  <c r="I41" i="3"/>
  <c r="I40" i="3"/>
  <c r="I39" i="3"/>
  <c r="I31" i="3"/>
  <c r="I30" i="3"/>
  <c r="J30" i="3" s="1"/>
  <c r="I29" i="3"/>
  <c r="I28" i="3"/>
  <c r="J28" i="3" s="1"/>
  <c r="I27" i="3"/>
  <c r="I26" i="3"/>
  <c r="I25" i="3"/>
  <c r="J25" i="3" s="1"/>
  <c r="I24" i="3"/>
  <c r="I22" i="3"/>
  <c r="J22" i="3" s="1"/>
  <c r="I21" i="3"/>
  <c r="J21" i="3" s="1"/>
  <c r="I20" i="3"/>
  <c r="J20" i="3" s="1"/>
  <c r="G45" i="3" l="1"/>
  <c r="G32" i="3"/>
  <c r="I38" i="3"/>
  <c r="I18" i="3"/>
  <c r="J18" i="3" s="1"/>
  <c r="I47" i="3"/>
  <c r="I48" i="3" s="1"/>
  <c r="G28" i="2"/>
  <c r="I23" i="2"/>
  <c r="J23" i="2" s="1"/>
  <c r="I20" i="2"/>
  <c r="J20" i="2" s="1"/>
  <c r="I19" i="2"/>
  <c r="J19" i="2" s="1"/>
  <c r="I18" i="2"/>
  <c r="I17" i="2"/>
  <c r="J17" i="2" s="1"/>
  <c r="I16" i="2"/>
  <c r="J16" i="2" s="1"/>
  <c r="H43" i="5"/>
  <c r="G44" i="5"/>
  <c r="H37" i="5"/>
  <c r="I37" i="5" s="1"/>
  <c r="H35" i="5"/>
  <c r="H31" i="5"/>
  <c r="H30" i="5"/>
  <c r="I30" i="5" s="1"/>
  <c r="H29" i="5"/>
  <c r="H28" i="5"/>
  <c r="H27" i="5"/>
  <c r="H26" i="5"/>
  <c r="H25" i="5"/>
  <c r="I25" i="5" s="1"/>
  <c r="H24" i="5"/>
  <c r="H23" i="5"/>
  <c r="I23" i="5" s="1"/>
  <c r="H21" i="5"/>
  <c r="H20" i="5"/>
  <c r="H19" i="5"/>
  <c r="I19" i="5" s="1"/>
  <c r="H18" i="5"/>
  <c r="I51" i="6"/>
  <c r="I47" i="6"/>
  <c r="J47" i="6" s="1"/>
  <c r="I46" i="6"/>
  <c r="J46" i="6" s="1"/>
  <c r="I42" i="6"/>
  <c r="J42" i="6" s="1"/>
  <c r="I40" i="6"/>
  <c r="J40" i="6" s="1"/>
  <c r="I36" i="6"/>
  <c r="I35" i="6"/>
  <c r="I34" i="6"/>
  <c r="I30" i="6"/>
  <c r="I29" i="6"/>
  <c r="J29" i="6" s="1"/>
  <c r="I28" i="6"/>
  <c r="J28" i="6" s="1"/>
  <c r="I27" i="6"/>
  <c r="I26" i="6"/>
  <c r="J26" i="6" s="1"/>
  <c r="I25" i="6"/>
  <c r="I24" i="6"/>
  <c r="J24" i="6" s="1"/>
  <c r="I23" i="6"/>
  <c r="I22" i="6"/>
  <c r="J22" i="6" s="1"/>
  <c r="I21" i="6"/>
  <c r="I20" i="6"/>
  <c r="J20" i="6" s="1"/>
  <c r="I19" i="6"/>
  <c r="J19" i="6" s="1"/>
  <c r="I18" i="6"/>
  <c r="I17" i="6"/>
  <c r="J17" i="6" s="1"/>
  <c r="I46" i="7"/>
  <c r="I45" i="7"/>
  <c r="I40" i="7"/>
  <c r="I39" i="7"/>
  <c r="I38" i="7"/>
  <c r="I37" i="7"/>
  <c r="I36" i="7"/>
  <c r="I34" i="7"/>
  <c r="I30" i="7"/>
  <c r="I29" i="7"/>
  <c r="J29" i="7" s="1"/>
  <c r="I28" i="7"/>
  <c r="I27" i="7"/>
  <c r="I26" i="7"/>
  <c r="I25" i="7"/>
  <c r="I24" i="7"/>
  <c r="J24" i="7" s="1"/>
  <c r="I23" i="7"/>
  <c r="I22" i="7"/>
  <c r="J22" i="7" s="1"/>
  <c r="I19" i="7"/>
  <c r="J19" i="7" s="1"/>
  <c r="I18" i="7"/>
  <c r="J18" i="7" s="1"/>
  <c r="I17" i="7"/>
  <c r="J17" i="7" s="1"/>
  <c r="G58" i="8"/>
  <c r="I58" i="8" s="1"/>
  <c r="G57" i="8"/>
  <c r="I57" i="8" s="1"/>
  <c r="I34" i="8"/>
  <c r="I33" i="8"/>
  <c r="J33" i="8" s="1"/>
  <c r="I32" i="8"/>
  <c r="J32" i="8" s="1"/>
  <c r="I31" i="8"/>
  <c r="J31" i="8" s="1"/>
  <c r="I30" i="8"/>
  <c r="I29" i="8"/>
  <c r="I28" i="8"/>
  <c r="I27" i="8"/>
  <c r="J27" i="8" s="1"/>
  <c r="I26" i="8"/>
  <c r="I25" i="8"/>
  <c r="J25" i="8" s="1"/>
  <c r="I22" i="8"/>
  <c r="J22" i="8" s="1"/>
  <c r="I21" i="8"/>
  <c r="J21" i="8" s="1"/>
  <c r="I20" i="8"/>
  <c r="J20" i="8" s="1"/>
  <c r="I19" i="8"/>
  <c r="I40" i="9"/>
  <c r="I39" i="9"/>
  <c r="I38" i="9"/>
  <c r="I37" i="9"/>
  <c r="I36" i="9"/>
  <c r="I34" i="9"/>
  <c r="I29" i="9"/>
  <c r="I28" i="9"/>
  <c r="I27" i="9"/>
  <c r="I26" i="9"/>
  <c r="I25" i="9"/>
  <c r="I24" i="9"/>
  <c r="I23" i="9"/>
  <c r="I22" i="9"/>
  <c r="I21" i="9"/>
  <c r="I18" i="9"/>
  <c r="G46" i="10"/>
  <c r="I46" i="10" s="1"/>
  <c r="G45" i="10"/>
  <c r="I37" i="10"/>
  <c r="I34" i="10"/>
  <c r="I33" i="10"/>
  <c r="I29" i="10"/>
  <c r="I28" i="10"/>
  <c r="J28" i="10" s="1"/>
  <c r="I27" i="10"/>
  <c r="I26" i="10"/>
  <c r="J26" i="10" s="1"/>
  <c r="I25" i="10"/>
  <c r="I24" i="10"/>
  <c r="J24" i="10" s="1"/>
  <c r="I23" i="10"/>
  <c r="I22" i="10"/>
  <c r="J22" i="10" s="1"/>
  <c r="I21" i="10"/>
  <c r="I20" i="10"/>
  <c r="J20" i="10" s="1"/>
  <c r="I19" i="10"/>
  <c r="J19" i="10" s="1"/>
  <c r="I18" i="10"/>
  <c r="J18" i="10" s="1"/>
  <c r="G49" i="11"/>
  <c r="I49" i="11" s="1"/>
  <c r="G48" i="11"/>
  <c r="I48" i="11" s="1"/>
  <c r="G47" i="11"/>
  <c r="G44" i="11"/>
  <c r="I44" i="11" s="1"/>
  <c r="G43" i="11"/>
  <c r="I43" i="11" s="1"/>
  <c r="J43" i="11" s="1"/>
  <c r="G42" i="11"/>
  <c r="I42" i="11" s="1"/>
  <c r="J42" i="11" s="1"/>
  <c r="G41" i="11"/>
  <c r="I41" i="11" s="1"/>
  <c r="L41" i="11" s="1"/>
  <c r="G40" i="11"/>
  <c r="I40" i="11" s="1"/>
  <c r="G39" i="11"/>
  <c r="I39" i="11" s="1"/>
  <c r="G38" i="11"/>
  <c r="I38" i="11" s="1"/>
  <c r="J38" i="11" s="1"/>
  <c r="G37" i="11"/>
  <c r="I37" i="11" s="1"/>
  <c r="G36" i="11"/>
  <c r="G35" i="11"/>
  <c r="I35" i="11" s="1"/>
  <c r="J35" i="11" s="1"/>
  <c r="G34" i="11"/>
  <c r="I31" i="11"/>
  <c r="I25" i="11"/>
  <c r="I24" i="11"/>
  <c r="I23" i="11"/>
  <c r="I22" i="11"/>
  <c r="G20" i="11"/>
  <c r="I20" i="11" s="1"/>
  <c r="G19" i="11"/>
  <c r="I19" i="11" s="1"/>
  <c r="G18" i="11"/>
  <c r="I18" i="11" s="1"/>
  <c r="G17" i="11"/>
  <c r="I17" i="11" s="1"/>
  <c r="J17" i="11" s="1"/>
  <c r="I35" i="12"/>
  <c r="J35" i="12" s="1"/>
  <c r="I34" i="12"/>
  <c r="J34" i="12" s="1"/>
  <c r="I28" i="12"/>
  <c r="I27" i="12"/>
  <c r="J27" i="12" s="1"/>
  <c r="I26" i="12"/>
  <c r="I25" i="12"/>
  <c r="J25" i="12" s="1"/>
  <c r="I24" i="12"/>
  <c r="J23" i="12"/>
  <c r="I22" i="12"/>
  <c r="J22" i="12" s="1"/>
  <c r="I21" i="12"/>
  <c r="I20" i="12"/>
  <c r="J20" i="12" s="1"/>
  <c r="I19" i="12"/>
  <c r="J19" i="12" s="1"/>
  <c r="I18" i="12"/>
  <c r="J18" i="12" s="1"/>
  <c r="I17" i="12"/>
  <c r="J17" i="12" s="1"/>
  <c r="I16" i="12"/>
  <c r="J16" i="12" s="1"/>
  <c r="H20" i="16"/>
  <c r="I20" i="16" s="1"/>
  <c r="H19" i="16"/>
  <c r="I19" i="16" s="1"/>
  <c r="H18" i="16"/>
  <c r="I18" i="16" s="1"/>
  <c r="H17" i="16"/>
  <c r="I45" i="3" l="1"/>
  <c r="J38" i="3"/>
  <c r="J48" i="6"/>
  <c r="G49" i="3"/>
  <c r="G59" i="8"/>
  <c r="G50" i="11"/>
  <c r="G47" i="10"/>
  <c r="G36" i="13"/>
  <c r="G42" i="13"/>
  <c r="G32" i="11"/>
  <c r="G50" i="16"/>
  <c r="G60" i="16" s="1"/>
  <c r="I32" i="3"/>
  <c r="G24" i="2"/>
  <c r="G29" i="2" s="1"/>
  <c r="G32" i="5"/>
  <c r="G48" i="6"/>
  <c r="G31" i="6"/>
  <c r="G41" i="7"/>
  <c r="G31" i="7"/>
  <c r="G54" i="8"/>
  <c r="G30" i="9"/>
  <c r="G30" i="10"/>
  <c r="G45" i="11"/>
  <c r="G42" i="12"/>
  <c r="G88" i="1"/>
  <c r="G30" i="1"/>
  <c r="G28" i="13"/>
  <c r="G27" i="15"/>
  <c r="G34" i="15"/>
  <c r="I15" i="12"/>
  <c r="J15" i="12" s="1"/>
  <c r="G29" i="12"/>
  <c r="J32" i="12"/>
  <c r="G47" i="7"/>
  <c r="I15" i="2"/>
  <c r="I26" i="2"/>
  <c r="J31" i="12"/>
  <c r="I16" i="11"/>
  <c r="I32" i="11" s="1"/>
  <c r="I45" i="10"/>
  <c r="I47" i="10" s="1"/>
  <c r="I18" i="8"/>
  <c r="I54" i="8"/>
  <c r="I56" i="8"/>
  <c r="I59" i="8" s="1"/>
  <c r="I16" i="6"/>
  <c r="H42" i="5"/>
  <c r="H44" i="5" s="1"/>
  <c r="H36" i="13"/>
  <c r="I14" i="12"/>
  <c r="I16" i="10"/>
  <c r="I33" i="7"/>
  <c r="I41" i="7" s="1"/>
  <c r="I44" i="7"/>
  <c r="I47" i="7" s="1"/>
  <c r="H34" i="5"/>
  <c r="I34" i="5" s="1"/>
  <c r="H42" i="13"/>
  <c r="I47" i="11"/>
  <c r="I50" i="11" s="1"/>
  <c r="I32" i="10"/>
  <c r="I38" i="10" s="1"/>
  <c r="I17" i="9"/>
  <c r="I30" i="9" s="1"/>
  <c r="I33" i="9"/>
  <c r="I46" i="9"/>
  <c r="I47" i="9" s="1"/>
  <c r="H16" i="5"/>
  <c r="I19" i="4"/>
  <c r="I20" i="4" s="1"/>
  <c r="I24" i="4" s="1"/>
  <c r="G20" i="4"/>
  <c r="G24" i="4" s="1"/>
  <c r="I27" i="2"/>
  <c r="J27" i="2" s="1"/>
  <c r="I34" i="11"/>
  <c r="J34" i="11" s="1"/>
  <c r="I15" i="7"/>
  <c r="I33" i="6"/>
  <c r="I48" i="6" s="1"/>
  <c r="I50" i="6"/>
  <c r="I23" i="8"/>
  <c r="H11" i="1"/>
  <c r="J45" i="3" l="1"/>
  <c r="I38" i="5"/>
  <c r="I49" i="3"/>
  <c r="J37" i="12"/>
  <c r="I45" i="11"/>
  <c r="I51" i="11" s="1"/>
  <c r="J35" i="8"/>
  <c r="I30" i="10"/>
  <c r="I48" i="10" s="1"/>
  <c r="I31" i="6"/>
  <c r="J31" i="6"/>
  <c r="I31" i="7"/>
  <c r="I48" i="7" s="1"/>
  <c r="J31" i="7"/>
  <c r="J28" i="2"/>
  <c r="I42" i="12"/>
  <c r="J42" i="12"/>
  <c r="I24" i="2"/>
  <c r="J15" i="2"/>
  <c r="H38" i="5"/>
  <c r="H32" i="5"/>
  <c r="I32" i="5"/>
  <c r="H30" i="1"/>
  <c r="H88" i="1"/>
  <c r="I88" i="1"/>
  <c r="G45" i="5"/>
  <c r="I28" i="2"/>
  <c r="I37" i="12"/>
  <c r="I50" i="16"/>
  <c r="G43" i="13"/>
  <c r="G51" i="11"/>
  <c r="G48" i="7"/>
  <c r="G48" i="10"/>
  <c r="I29" i="12"/>
  <c r="G41" i="15"/>
  <c r="I35" i="8"/>
  <c r="I60" i="8" s="1"/>
  <c r="G35" i="8"/>
  <c r="G60" i="8" s="1"/>
  <c r="H28" i="13"/>
  <c r="H43" i="13" s="1"/>
  <c r="G43" i="12"/>
  <c r="F53" i="21"/>
  <c r="F52" i="21"/>
  <c r="F51" i="21"/>
  <c r="F50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46" i="20"/>
  <c r="F44" i="20"/>
  <c r="F43" i="20"/>
  <c r="F42" i="20"/>
  <c r="F41" i="20"/>
  <c r="F40" i="20"/>
  <c r="F39" i="20"/>
  <c r="F38" i="20"/>
  <c r="F37" i="20"/>
  <c r="F36" i="20"/>
  <c r="F35" i="20"/>
  <c r="F34" i="20"/>
  <c r="I29" i="2" l="1"/>
  <c r="J45" i="11"/>
  <c r="J24" i="2"/>
  <c r="J56" i="6"/>
  <c r="J48" i="7"/>
  <c r="J60" i="8"/>
  <c r="H45" i="5"/>
  <c r="I60" i="16"/>
  <c r="I43" i="12"/>
  <c r="O101" i="19"/>
  <c r="F47" i="20"/>
  <c r="E54" i="21"/>
  <c r="N101" i="19"/>
  <c r="M101" i="19"/>
  <c r="L101" i="19"/>
  <c r="K101" i="19"/>
  <c r="J101" i="19"/>
  <c r="I101" i="19"/>
  <c r="H101" i="19"/>
  <c r="G101" i="19"/>
  <c r="F101" i="19"/>
  <c r="E101" i="19"/>
  <c r="D101" i="19"/>
  <c r="E61" i="21"/>
  <c r="D61" i="21"/>
  <c r="F60" i="21"/>
  <c r="F59" i="21"/>
  <c r="F58" i="21"/>
  <c r="F57" i="21"/>
  <c r="D54" i="21"/>
  <c r="E33" i="21"/>
  <c r="F56" i="21"/>
  <c r="F55" i="21"/>
  <c r="E55" i="20"/>
  <c r="D55" i="20"/>
  <c r="D93" i="19"/>
  <c r="E31" i="20"/>
  <c r="E47" i="20"/>
  <c r="D31" i="20"/>
  <c r="D47" i="20"/>
  <c r="F49" i="20"/>
  <c r="F48" i="20"/>
  <c r="I93" i="19"/>
  <c r="J93" i="19"/>
  <c r="N93" i="19"/>
  <c r="E93" i="19"/>
  <c r="F93" i="19"/>
  <c r="G93" i="19"/>
  <c r="H93" i="19"/>
  <c r="K93" i="19"/>
  <c r="L93" i="19"/>
  <c r="M93" i="19"/>
  <c r="N33" i="19"/>
  <c r="M33" i="19"/>
  <c r="L33" i="19"/>
  <c r="K33" i="19"/>
  <c r="J33" i="19"/>
  <c r="I33" i="19"/>
  <c r="H33" i="19"/>
  <c r="G33" i="19"/>
  <c r="F33" i="19"/>
  <c r="E20" i="4"/>
  <c r="E24" i="4" s="1"/>
  <c r="D56" i="20" l="1"/>
  <c r="J29" i="2"/>
  <c r="I45" i="5"/>
  <c r="N102" i="19"/>
  <c r="F61" i="21"/>
  <c r="F55" i="20"/>
  <c r="E56" i="20"/>
  <c r="D102" i="19"/>
  <c r="K102" i="19"/>
  <c r="J102" i="19"/>
  <c r="I102" i="19"/>
  <c r="H102" i="19"/>
  <c r="F102" i="19"/>
  <c r="O93" i="19"/>
  <c r="O102" i="19" s="1"/>
  <c r="F31" i="20"/>
  <c r="D62" i="21"/>
  <c r="E62" i="21"/>
  <c r="F33" i="21"/>
  <c r="M102" i="19"/>
  <c r="E102" i="19"/>
  <c r="G102" i="19"/>
  <c r="L102" i="19"/>
  <c r="F54" i="21"/>
  <c r="F62" i="21" l="1"/>
  <c r="F56" i="20"/>
  <c r="G41" i="9" l="1"/>
  <c r="G48" i="9" s="1"/>
  <c r="I35" i="9" l="1"/>
  <c r="I41" i="9" s="1"/>
  <c r="I48" i="9" s="1"/>
  <c r="E36" i="7" l="1"/>
  <c r="E34" i="7" l="1"/>
  <c r="E33" i="7" l="1"/>
  <c r="E41" i="7" s="1"/>
  <c r="E48" i="7" l="1"/>
  <c r="G61" i="16" l="1"/>
  <c r="I31" i="16"/>
  <c r="I61" i="16" l="1"/>
  <c r="H31" i="16"/>
  <c r="H61" i="16" s="1"/>
  <c r="I22" i="27" l="1"/>
  <c r="I14" i="27"/>
  <c r="I24" i="27" l="1"/>
  <c r="I27" i="27" s="1"/>
  <c r="I39" i="27" l="1"/>
  <c r="I29" i="1"/>
  <c r="I26" i="1"/>
  <c r="I30" i="1" l="1"/>
  <c r="L30" i="1" l="1"/>
  <c r="J21" i="12" l="1"/>
  <c r="J14" i="12"/>
  <c r="J24" i="12" l="1"/>
  <c r="J28" i="12"/>
  <c r="J26" i="12" l="1"/>
  <c r="J29" i="12" s="1"/>
  <c r="J43" i="12" l="1"/>
  <c r="G73" i="1" l="1"/>
  <c r="G65" i="1" l="1"/>
  <c r="H65" i="1" s="1"/>
  <c r="I65" i="1" s="1"/>
  <c r="F73" i="1"/>
  <c r="H73" i="1" s="1"/>
  <c r="G78" i="1"/>
  <c r="H78" i="1" s="1"/>
  <c r="I78" i="1" s="1"/>
  <c r="F72" i="1"/>
  <c r="F66" i="1"/>
  <c r="G66" i="1" s="1"/>
  <c r="F64" i="1"/>
  <c r="G64" i="1" s="1"/>
  <c r="G76" i="1" l="1"/>
  <c r="H76" i="1" s="1"/>
  <c r="I76" i="1" s="1"/>
  <c r="F77" i="1"/>
  <c r="G77" i="1" s="1"/>
  <c r="G75" i="1"/>
  <c r="H75" i="1" s="1"/>
  <c r="I75" i="1" s="1"/>
  <c r="F38" i="1"/>
  <c r="G38" i="1" s="1"/>
  <c r="G70" i="1"/>
  <c r="F62" i="1"/>
  <c r="G62" i="1" s="1"/>
  <c r="F61" i="1"/>
  <c r="G58" i="1"/>
  <c r="H58" i="1" s="1"/>
  <c r="I58" i="1" s="1"/>
  <c r="F57" i="1"/>
  <c r="G57" i="1" s="1"/>
  <c r="F69" i="1"/>
  <c r="F60" i="1"/>
  <c r="G60" i="1" s="1"/>
  <c r="F54" i="1"/>
  <c r="G53" i="1"/>
  <c r="H53" i="1" s="1"/>
  <c r="I53" i="1" s="1"/>
  <c r="F52" i="1"/>
  <c r="G51" i="1"/>
  <c r="H51" i="1" s="1"/>
  <c r="I51" i="1" s="1"/>
  <c r="F55" i="1"/>
  <c r="G49" i="1"/>
  <c r="H49" i="1" s="1"/>
  <c r="G47" i="1"/>
  <c r="H47" i="1" s="1"/>
  <c r="I47" i="1" s="1"/>
  <c r="F46" i="1"/>
  <c r="F45" i="1"/>
  <c r="G44" i="1"/>
  <c r="F42" i="1"/>
  <c r="F41" i="1"/>
  <c r="G40" i="1"/>
  <c r="F39" i="1"/>
  <c r="F36" i="1"/>
  <c r="F35" i="1"/>
  <c r="F34" i="1"/>
  <c r="G34" i="1" s="1"/>
  <c r="F32" i="1"/>
  <c r="G32" i="1" l="1"/>
  <c r="F40" i="1"/>
  <c r="F59" i="1"/>
  <c r="F70" i="1"/>
  <c r="H70" i="1" s="1"/>
  <c r="I70" i="1" s="1"/>
  <c r="G36" i="1"/>
  <c r="G39" i="1"/>
  <c r="F44" i="1"/>
  <c r="H44" i="1" s="1"/>
  <c r="I44" i="1" s="1"/>
  <c r="F37" i="1"/>
  <c r="G37" i="1" s="1"/>
  <c r="G41" i="1"/>
  <c r="G69" i="1"/>
  <c r="H69" i="1" s="1"/>
  <c r="I69" i="1" s="1"/>
  <c r="G33" i="1"/>
  <c r="H33" i="1" s="1"/>
  <c r="G42" i="1"/>
  <c r="H42" i="1" s="1"/>
  <c r="I42" i="1" s="1"/>
  <c r="G45" i="1"/>
  <c r="H45" i="1" s="1"/>
  <c r="I45" i="1" s="1"/>
  <c r="G50" i="1"/>
  <c r="H50" i="1" s="1"/>
  <c r="I50" i="1" s="1"/>
  <c r="G61" i="1"/>
  <c r="H61" i="1" s="1"/>
  <c r="I61" i="1" s="1"/>
  <c r="G46" i="1"/>
  <c r="H46" i="1" s="1"/>
  <c r="I46" i="1" s="1"/>
  <c r="G52" i="1"/>
  <c r="H52" i="1" s="1"/>
  <c r="I52" i="1" s="1"/>
  <c r="G74" i="1"/>
  <c r="H74" i="1" s="1"/>
  <c r="I74" i="1" s="1"/>
  <c r="I33" i="1" l="1"/>
  <c r="F71" i="1"/>
  <c r="G55" i="1"/>
  <c r="H55" i="1" s="1"/>
  <c r="I55" i="1" s="1"/>
  <c r="F79" i="1" l="1"/>
  <c r="F89" i="1" s="1"/>
  <c r="G79" i="1" l="1"/>
  <c r="G89" i="1" s="1"/>
  <c r="H35" i="1"/>
  <c r="H40" i="1"/>
  <c r="H39" i="1"/>
  <c r="I39" i="1" s="1"/>
  <c r="H36" i="1"/>
  <c r="H41" i="1"/>
  <c r="I35" i="1" l="1"/>
  <c r="I36" i="1"/>
  <c r="H79" i="1"/>
  <c r="I79" i="1" l="1"/>
  <c r="H89" i="1"/>
  <c r="I89" i="1" l="1"/>
  <c r="I55" i="6"/>
  <c r="I56" i="6" s="1"/>
  <c r="G53" i="6"/>
  <c r="G55" i="6" s="1"/>
  <c r="G56" i="6" s="1"/>
  <c r="J16" i="11" l="1"/>
  <c r="J31" i="11" l="1"/>
  <c r="J26" i="11"/>
  <c r="J23" i="11"/>
  <c r="J28" i="11" l="1"/>
  <c r="J32" i="11" s="1"/>
  <c r="J51" i="11" l="1"/>
  <c r="J23" i="10" l="1"/>
  <c r="J25" i="10"/>
  <c r="J16" i="10"/>
  <c r="J29" i="10"/>
  <c r="J27" i="10" l="1"/>
  <c r="J30" i="10" s="1"/>
  <c r="J48" i="10" l="1"/>
  <c r="J31" i="3" l="1"/>
  <c r="J24" i="3" l="1"/>
  <c r="J17" i="3"/>
  <c r="J27" i="3" l="1"/>
  <c r="J32" i="3" l="1"/>
  <c r="J49" i="3" l="1"/>
  <c r="K37" i="9"/>
  <c r="J41" i="9"/>
  <c r="J48" i="9" s="1"/>
</calcChain>
</file>

<file path=xl/sharedStrings.xml><?xml version="1.0" encoding="utf-8"?>
<sst xmlns="http://schemas.openxmlformats.org/spreadsheetml/2006/main" count="1955" uniqueCount="529">
  <si>
    <t>LBP Form No. 3</t>
  </si>
  <si>
    <t xml:space="preserve">PROGRAMMED APPROPRIATION AND OBLIGATION </t>
  </si>
  <si>
    <t>BY OBJECT OF EXPENDITURE</t>
  </si>
  <si>
    <t>Object of Expenditure</t>
  </si>
  <si>
    <t>Account</t>
  </si>
  <si>
    <t>Code</t>
  </si>
  <si>
    <t>Past</t>
  </si>
  <si>
    <t>Year</t>
  </si>
  <si>
    <t>(Actual)</t>
  </si>
  <si>
    <t>(Estimate)</t>
  </si>
  <si>
    <t xml:space="preserve">Budget </t>
  </si>
  <si>
    <t>Proposed</t>
  </si>
  <si>
    <t>(1)</t>
  </si>
  <si>
    <t>(2)</t>
  </si>
  <si>
    <t>(3)</t>
  </si>
  <si>
    <t>(4)</t>
  </si>
  <si>
    <t>(5)</t>
  </si>
  <si>
    <t>Salaries and Wages-Regular</t>
  </si>
  <si>
    <t>Personnel Economic Relief Allowance(PERA)</t>
  </si>
  <si>
    <t>Representation Allowance(RA)</t>
  </si>
  <si>
    <t>Transportation Allowance(TA)</t>
  </si>
  <si>
    <t>Clothing/Uniform Allowance</t>
  </si>
  <si>
    <t>Year end Bonus</t>
  </si>
  <si>
    <t>Hazard Pay</t>
  </si>
  <si>
    <t>Cash Gift</t>
  </si>
  <si>
    <t>Life &amp; Retirement Insurance Contributions</t>
  </si>
  <si>
    <t>PAG-IBIG Contributions</t>
  </si>
  <si>
    <t>PHILHEALTH Contributions</t>
  </si>
  <si>
    <t>ECC Contributions</t>
  </si>
  <si>
    <t>Terminal Leave Benefits</t>
  </si>
  <si>
    <t>1.0 Current Operating Expenditures</t>
  </si>
  <si>
    <t xml:space="preserve">   1.1  Personal Services</t>
  </si>
  <si>
    <t xml:space="preserve">  '1.2 Maintenance &amp; Other Operating Expenses</t>
  </si>
  <si>
    <t>Traveling Expenses-Local</t>
  </si>
  <si>
    <t>Traveling Expenses-OSCA</t>
  </si>
  <si>
    <t>Training Expenses</t>
  </si>
  <si>
    <t>Office Supplies Expense</t>
  </si>
  <si>
    <t>Gasoline, Oil &amp; Lubricants Expenses</t>
  </si>
  <si>
    <t>Telephone Expenses-Landline</t>
  </si>
  <si>
    <t>Telephone Expenses-Mobile</t>
  </si>
  <si>
    <t>Advertising Expenses</t>
  </si>
  <si>
    <t>Repairs &amp; Maintenance-IT Equipment &amp; Software</t>
  </si>
  <si>
    <t>Repairs &amp; Maintanance-Comm. Equipment</t>
  </si>
  <si>
    <t>Miscellaneous Expenses</t>
  </si>
  <si>
    <t>Fidelity Bond Premium</t>
  </si>
  <si>
    <t>Insurance Expenses</t>
  </si>
  <si>
    <t>Other Maintenannce &amp; Operating Exp.</t>
  </si>
  <si>
    <t xml:space="preserve">  '2.0 Capital Outlay</t>
  </si>
  <si>
    <t>Total Appropriations</t>
  </si>
  <si>
    <t>Approved</t>
  </si>
  <si>
    <t>Municipal Mayor</t>
  </si>
  <si>
    <t>OFFICE: MAYOR' S OFFICE</t>
  </si>
  <si>
    <t>sub-total</t>
  </si>
  <si>
    <t>Office Equipment</t>
  </si>
  <si>
    <t>IT Equipment &amp; Software</t>
  </si>
  <si>
    <t>Other Supplies Expense</t>
  </si>
  <si>
    <t>Electricity Expense</t>
  </si>
  <si>
    <t>OFFICE: SB OFFICE</t>
  </si>
  <si>
    <t>OFFICE: LOCAL CIVIL REGISTRAR</t>
  </si>
  <si>
    <t>OFFICE: MUNICIPAL BUDGET OFFICE</t>
  </si>
  <si>
    <t>OFFICE: MUNICIPAL ACCOUNTANTS OFFICE</t>
  </si>
  <si>
    <t>OFFICE: MUNICIPAL TREASURER'S OFFICE</t>
  </si>
  <si>
    <t>Advertising Expense</t>
  </si>
  <si>
    <t>Accountable Form Expense</t>
  </si>
  <si>
    <t>OFFICE: MUNICIPAL ASSESSOR'S OFFICE</t>
  </si>
  <si>
    <t>2.0 Capital Outlay</t>
  </si>
  <si>
    <t>OFFICE: PLAZA, PARKS</t>
  </si>
  <si>
    <t>Water Expense</t>
  </si>
  <si>
    <t>OFFICE: MUNICIPAL HEALTH OFFICE</t>
  </si>
  <si>
    <t>Subsistence Allowance</t>
  </si>
  <si>
    <t>716-A</t>
  </si>
  <si>
    <t>Medical, Dental, Laboratory Supplies Expense</t>
  </si>
  <si>
    <t>Telephone Expense</t>
  </si>
  <si>
    <t>OFFICE: SOCIAL WELFARE AND DEVELOPMENT OFFICE</t>
  </si>
  <si>
    <t xml:space="preserve"> 2.0 Capital Outlay</t>
  </si>
  <si>
    <t>Training Expense</t>
  </si>
  <si>
    <t>OFFICE: MUNICIPAL AGRICULTURIST OFFICE</t>
  </si>
  <si>
    <t>OFFICE: MUNICIPAL ENGINEER'S OFFICE</t>
  </si>
  <si>
    <t>OFFICE: COMMISSION ON AUDIT</t>
  </si>
  <si>
    <t>Salaries and Wages-Casual</t>
  </si>
  <si>
    <t>Overtime Pay</t>
  </si>
  <si>
    <t>OFFICE: MARKET AND SLAUGHTERHOUSE</t>
  </si>
  <si>
    <t>OFFICE: NON OFFICE</t>
  </si>
  <si>
    <t>Election Reserve</t>
  </si>
  <si>
    <t>Aid to Barangays (P 1,000.00/brgy)</t>
  </si>
  <si>
    <t>5% Reserve</t>
  </si>
  <si>
    <t>Traveling Expenses-Dentist</t>
  </si>
  <si>
    <t>Other Machineries and Equipment</t>
  </si>
  <si>
    <t>OFFICE: Municipal Planning and Development Office</t>
  </si>
  <si>
    <t>Other maintenance &amp; Operating Exp. -OSCA</t>
  </si>
  <si>
    <t>Furniture and Fixture</t>
  </si>
  <si>
    <t>OFFICE: PNP</t>
  </si>
  <si>
    <t>Traveling Expenses-Local ( 10 SB @</t>
  </si>
  <si>
    <t xml:space="preserve">     Terminal Leave benefits</t>
  </si>
  <si>
    <t>Other Maintenance &amp; Operating Exp.-Aid to Pantat Festival</t>
  </si>
  <si>
    <r>
      <t xml:space="preserve">                                            </t>
    </r>
    <r>
      <rPr>
        <b/>
        <sz val="10"/>
        <rFont val="Arial"/>
        <family val="2"/>
      </rPr>
      <t>sub-total</t>
    </r>
  </si>
  <si>
    <t xml:space="preserve"> Total Appropriations</t>
  </si>
  <si>
    <t>Office supplies Expenses</t>
  </si>
  <si>
    <t>Donations (Aid to Individual in Crisis)</t>
  </si>
  <si>
    <t xml:space="preserve">   </t>
  </si>
  <si>
    <t xml:space="preserve">     Hazard Pay</t>
  </si>
  <si>
    <t>Maintenance &amp; Other Operating Expenses</t>
  </si>
  <si>
    <t>Scholarship Expenses</t>
  </si>
  <si>
    <t>Survey Expenses</t>
  </si>
  <si>
    <t>Productivity Enhancement Pay (PEP)</t>
  </si>
  <si>
    <t>Development Fund (20%IRA)(see attached AIP)</t>
  </si>
  <si>
    <t>Donations- Aid to Tribu Pantat</t>
  </si>
  <si>
    <t>Other Machineries &amp; Equipment</t>
  </si>
  <si>
    <t>FOR FY 2013</t>
  </si>
  <si>
    <t>Donations- (NHIP)</t>
  </si>
  <si>
    <t>Office Supplies</t>
  </si>
  <si>
    <t>Furniture and Fixtures</t>
  </si>
  <si>
    <t>MO</t>
  </si>
  <si>
    <t>SB</t>
  </si>
  <si>
    <t>MPDC</t>
  </si>
  <si>
    <t>LCR</t>
  </si>
  <si>
    <t>BUDGET</t>
  </si>
  <si>
    <t>ACCTG</t>
  </si>
  <si>
    <t>TREASURER</t>
  </si>
  <si>
    <t>ASSESSOR</t>
  </si>
  <si>
    <t>PLAZA</t>
  </si>
  <si>
    <t>COA</t>
  </si>
  <si>
    <t>PNP</t>
  </si>
  <si>
    <t>Other supplies expense</t>
  </si>
  <si>
    <t>Postage &amp; Deliveries</t>
  </si>
  <si>
    <t>Furniture &amp; fixture</t>
  </si>
  <si>
    <t>Water Expene</t>
  </si>
  <si>
    <t>Other Maintenannce &amp; Operating Exp.(SB)</t>
  </si>
  <si>
    <t>agri</t>
  </si>
  <si>
    <t>eng</t>
  </si>
  <si>
    <t>Animal Zoological Expense</t>
  </si>
  <si>
    <t>Furniture &amp; Fixture</t>
  </si>
  <si>
    <t>5% GAD</t>
  </si>
  <si>
    <t>FOR FY 2014</t>
  </si>
  <si>
    <t>Furniture &amp; Fixtures</t>
  </si>
  <si>
    <t>Personal Services</t>
  </si>
  <si>
    <t>1% PWD/Senior</t>
  </si>
  <si>
    <t>1%LCPC</t>
  </si>
  <si>
    <t>Internet Expense</t>
  </si>
  <si>
    <t>Other Main.&amp; Operating Expense</t>
  </si>
  <si>
    <t>Donations- 2nd IAD</t>
  </si>
  <si>
    <t>Donations-Pantat Festival</t>
  </si>
  <si>
    <t xml:space="preserve">Training Expenses </t>
  </si>
  <si>
    <t>Animal/Zoological Supplies Expense</t>
  </si>
  <si>
    <t>Donations- 2ND iad</t>
  </si>
  <si>
    <t>Donations- Cultural affairs</t>
  </si>
  <si>
    <t>Donations- Pantat</t>
  </si>
  <si>
    <t>Survey Expense</t>
  </si>
  <si>
    <t>Training Expenses (Cooperative)</t>
  </si>
  <si>
    <t>Other Main. &amp; Operating Exp.- Local Sports Program</t>
  </si>
  <si>
    <t xml:space="preserve">Other Maintenannce &amp; Operating Exp.-Local Sports </t>
  </si>
  <si>
    <t>OIC-Municipal Budget Officer</t>
  </si>
  <si>
    <t>ENGR. FEDERICO C. SUPAPO, JR.</t>
  </si>
  <si>
    <t>dswd</t>
  </si>
  <si>
    <t>health</t>
  </si>
  <si>
    <t>Donations-AICS</t>
  </si>
  <si>
    <t>Other Maintenannce &amp; Operating Exp.(nutrition)</t>
  </si>
  <si>
    <t>Training Expense(cooperative)</t>
  </si>
  <si>
    <t>Subsistence</t>
  </si>
  <si>
    <t>laundry</t>
  </si>
  <si>
    <t>716-a</t>
  </si>
  <si>
    <t>Medical, Dental &amp; laboratory Expense</t>
  </si>
  <si>
    <t>Medical, Dental &amp; laboratory Equipment</t>
  </si>
  <si>
    <t>Repairs &amp; Maintenance-Other Mach. &amp; Equipment</t>
  </si>
  <si>
    <t>Travelling Expenses</t>
  </si>
  <si>
    <t>Traveling Expenses-court</t>
  </si>
  <si>
    <t>Land</t>
  </si>
  <si>
    <t>Intelligence Expense</t>
  </si>
  <si>
    <t>Overtime pay</t>
  </si>
  <si>
    <t>Representation Allowance(RA)-dilg</t>
  </si>
  <si>
    <t>Past Year</t>
  </si>
  <si>
    <t>Budget Year</t>
  </si>
  <si>
    <t>Other Personal Benefits</t>
  </si>
  <si>
    <t>Subscription Expense</t>
  </si>
  <si>
    <t xml:space="preserve">    CELMA S. BARRERA</t>
  </si>
  <si>
    <t>Maintenance &amp; Other Operating Expenses(JO)</t>
  </si>
  <si>
    <t>Repairs &amp; Maintenance-Off. Bldg.</t>
  </si>
  <si>
    <t>Drugs &amp; Medicine Expense</t>
  </si>
  <si>
    <t>Drugs and Medicines Expense</t>
  </si>
  <si>
    <t>Representation Allowance(RA)-fire</t>
  </si>
  <si>
    <t>5 01 01 010</t>
  </si>
  <si>
    <t>5 01 04 030</t>
  </si>
  <si>
    <t>5 01 02 010</t>
  </si>
  <si>
    <t>5 01 02 020</t>
  </si>
  <si>
    <t>5 01 02 030</t>
  </si>
  <si>
    <t>5 01 02 080</t>
  </si>
  <si>
    <t>5 01 02 040</t>
  </si>
  <si>
    <t>5 01 02 140</t>
  </si>
  <si>
    <t>5 01 02 110</t>
  </si>
  <si>
    <t>5 01 02 150</t>
  </si>
  <si>
    <t>5 01 03 010</t>
  </si>
  <si>
    <t>5 01 03 020</t>
  </si>
  <si>
    <t>5 01 03 030</t>
  </si>
  <si>
    <t>5 01 03 040</t>
  </si>
  <si>
    <t>05 02 01 010</t>
  </si>
  <si>
    <t>5 02 02 010</t>
  </si>
  <si>
    <t>5 02 03 010</t>
  </si>
  <si>
    <t>5 02 03 990</t>
  </si>
  <si>
    <t>5 02 04 020</t>
  </si>
  <si>
    <t>5 02 02 020</t>
  </si>
  <si>
    <t>5 02 03 090</t>
  </si>
  <si>
    <t>5 02 05 020</t>
  </si>
  <si>
    <t>5 02 99 010</t>
  </si>
  <si>
    <t>5 02 07 010</t>
  </si>
  <si>
    <t>5 02 99 070</t>
  </si>
  <si>
    <t>5 02 13 040</t>
  </si>
  <si>
    <t>5 02 13 050</t>
  </si>
  <si>
    <t>5 02 13 060</t>
  </si>
  <si>
    <t>5 02 99 080</t>
  </si>
  <si>
    <t>5 02 10 030</t>
  </si>
  <si>
    <t>5 02 16 020</t>
  </si>
  <si>
    <t>5 02 16 030</t>
  </si>
  <si>
    <t>5 02 99 990</t>
  </si>
  <si>
    <t>1 07 05 020</t>
  </si>
  <si>
    <t>1 07 07 010</t>
  </si>
  <si>
    <t>1 07 05 030</t>
  </si>
  <si>
    <t>Information &amp; Communication Technology Equipment</t>
  </si>
  <si>
    <t>1 07 05 990</t>
  </si>
  <si>
    <t>5 02 01 010</t>
  </si>
  <si>
    <t>5 01 01  010</t>
  </si>
  <si>
    <t>Repairs &amp; Maintenance- Buildings &amp; Other Structure</t>
  </si>
  <si>
    <t>Repairs &amp; Maintenance- Machinery &amp; Equipment</t>
  </si>
  <si>
    <t>5 01 02 130</t>
  </si>
  <si>
    <t>5 02 03 020</t>
  </si>
  <si>
    <t>5 02 05 010</t>
  </si>
  <si>
    <t>5 02 04 010</t>
  </si>
  <si>
    <t>5 01 02 050</t>
  </si>
  <si>
    <t>5 02 03 080</t>
  </si>
  <si>
    <t>5 02 03 070</t>
  </si>
  <si>
    <t>5 02 05 030</t>
  </si>
  <si>
    <t>Fuel, Oil &amp; Lubricants Expense</t>
  </si>
  <si>
    <t>Internet Subscription Expense</t>
  </si>
  <si>
    <t>Other Maintenance &amp; Operating Expense</t>
  </si>
  <si>
    <t>Retirement &amp; Life Insurance Premium</t>
  </si>
  <si>
    <t>Employees Compensation Insurance Premiums</t>
  </si>
  <si>
    <t>5 02 03 040</t>
  </si>
  <si>
    <t>Other Supplies &amp; materials Expense</t>
  </si>
  <si>
    <t>5 02 03 100</t>
  </si>
  <si>
    <t>Agricultural &amp; Marine Supplies Expenses</t>
  </si>
  <si>
    <t>Repairs &amp; Maintenance- Transportation Equipment</t>
  </si>
  <si>
    <t>5 01 01 020</t>
  </si>
  <si>
    <t xml:space="preserve">     Municipal Budget Officer</t>
  </si>
  <si>
    <t xml:space="preserve">         Municipal Mayor                     </t>
  </si>
  <si>
    <t>1 07 05 110</t>
  </si>
  <si>
    <t>Medical Equipment</t>
  </si>
  <si>
    <t>Information &amp; Communication Tech. Equip.</t>
  </si>
  <si>
    <t xml:space="preserve">          Municipal Health Officer                     </t>
  </si>
  <si>
    <t>Information &amp; Communication Technology Equip.</t>
  </si>
  <si>
    <t>Repairs &amp; Maintenance- Bldgs.&amp; Other Structure</t>
  </si>
  <si>
    <t>LBP Form No. 2</t>
  </si>
  <si>
    <t>Annex D</t>
  </si>
  <si>
    <t>PROGRAMMED APPROPRIATION AND OBLIGATION BY OBJECT OF EXPENDITURE</t>
  </si>
  <si>
    <t>Municipality of Zarraga</t>
  </si>
  <si>
    <t>Capital Outlay</t>
  </si>
  <si>
    <t xml:space="preserve">Financial Expenses </t>
  </si>
  <si>
    <t>First Semester</t>
  </si>
  <si>
    <t>Second Semester</t>
  </si>
  <si>
    <t>Total</t>
  </si>
  <si>
    <t>(6)</t>
  </si>
  <si>
    <t>(7)</t>
  </si>
  <si>
    <t>Current Year (Estimate)</t>
  </si>
  <si>
    <t xml:space="preserve">Prepared:                                            </t>
  </si>
  <si>
    <t>Reviewed:</t>
  </si>
  <si>
    <t xml:space="preserve">                              Municipal Mayor</t>
  </si>
  <si>
    <t xml:space="preserve">                Municipal Mayor                                   </t>
  </si>
  <si>
    <t>(Proposed)</t>
  </si>
  <si>
    <t>Current Year( Estimate)</t>
  </si>
  <si>
    <t xml:space="preserve">           Municipal Vice Mayor                   </t>
  </si>
  <si>
    <t xml:space="preserve">                        Reviewed:</t>
  </si>
  <si>
    <t xml:space="preserve">Prepared:                                          </t>
  </si>
  <si>
    <r>
      <t xml:space="preserve">         </t>
    </r>
    <r>
      <rPr>
        <b/>
        <u/>
        <sz val="10"/>
        <rFont val="Arial"/>
        <family val="2"/>
      </rPr>
      <t>MARY S. PINUELA</t>
    </r>
  </si>
  <si>
    <t xml:space="preserve">         Approved</t>
  </si>
  <si>
    <t xml:space="preserve">                          Municipal Mayor</t>
  </si>
  <si>
    <r>
      <rPr>
        <b/>
        <sz val="10"/>
        <rFont val="Arial"/>
        <family val="2"/>
      </rPr>
      <t xml:space="preserve">                  </t>
    </r>
    <r>
      <rPr>
        <b/>
        <u/>
        <sz val="10"/>
        <rFont val="Arial"/>
        <family val="2"/>
      </rPr>
      <t>HON. JOHN H. TARROSA</t>
    </r>
  </si>
  <si>
    <t>Financial Expenses</t>
  </si>
  <si>
    <t xml:space="preserve">       Approved:</t>
  </si>
  <si>
    <t xml:space="preserve">                       Municipal Mayor</t>
  </si>
  <si>
    <t xml:space="preserve">Prepared:                                                                </t>
  </si>
  <si>
    <t>Other Personnel Benefits</t>
  </si>
  <si>
    <t>5 01 04 990</t>
  </si>
  <si>
    <t>TOTAL INCOME</t>
  </si>
  <si>
    <t xml:space="preserve">                  Municipal Mayor</t>
  </si>
  <si>
    <t xml:space="preserve">Prepared:                                             </t>
  </si>
  <si>
    <t xml:space="preserve">                      Reviewed:</t>
  </si>
  <si>
    <t xml:space="preserve">Prepared:                                           </t>
  </si>
  <si>
    <t xml:space="preserve">Prepared:                                      </t>
  </si>
  <si>
    <t xml:space="preserve">Prepared:                                       </t>
  </si>
  <si>
    <t>SB 1/2</t>
  </si>
  <si>
    <t>SB 2/2</t>
  </si>
  <si>
    <t>LCR 1/1</t>
  </si>
  <si>
    <t>MPDC 1/1</t>
  </si>
  <si>
    <t>BUDGET 1/1</t>
  </si>
  <si>
    <t>ASS 1/2</t>
  </si>
  <si>
    <t>ASS 2/2</t>
  </si>
  <si>
    <t>PLAZA 1/2</t>
  </si>
  <si>
    <t>PLAZA 2/2</t>
  </si>
  <si>
    <t>HEALTH 1/2</t>
  </si>
  <si>
    <t>HEALTH 2/2</t>
  </si>
  <si>
    <t>MSWDO 1/2</t>
  </si>
  <si>
    <t>MSWDO 2/2</t>
  </si>
  <si>
    <t>AGRI 2/2</t>
  </si>
  <si>
    <t>ENGR. 1/2</t>
  </si>
  <si>
    <t>ENGR. 2/2</t>
  </si>
  <si>
    <t>COA 1/1</t>
  </si>
  <si>
    <t>PNP 1/1</t>
  </si>
  <si>
    <t>NON 1/1</t>
  </si>
  <si>
    <t>Other Main. &amp; Operating Exp.- Local investment</t>
  </si>
  <si>
    <t xml:space="preserve">        Municipal Vice Mayor</t>
  </si>
  <si>
    <t>market 2/2</t>
  </si>
  <si>
    <t>market 1/2</t>
  </si>
  <si>
    <t>Insurance Expense</t>
  </si>
  <si>
    <t>Repairs &amp; Maintenance- Machinery &amp; Equipment(IT)</t>
  </si>
  <si>
    <t>Repairs &amp; Maintenance-Bldgs. &amp; Other Structure</t>
  </si>
  <si>
    <t>Repairs &amp; Maintenance-Mach. &amp; Equipment(IT)</t>
  </si>
  <si>
    <t>Repairs &amp; Maintenance- Mach. &amp; equipment</t>
  </si>
  <si>
    <t>Repairs &amp; Maintenance- Mach. &amp; equipment(IT)</t>
  </si>
  <si>
    <t>Repairs &amp; Maintenance-Bldg. &amp; Other Structure</t>
  </si>
  <si>
    <t>Fuel, Oil &amp; Lubricants Expenses</t>
  </si>
  <si>
    <t>Repairs &amp; Maintenance-Mach. &amp; Equipment (IT)</t>
  </si>
  <si>
    <t>Repairs &amp; Maintenance-Other Mach. &amp; equip.(other mach.)</t>
  </si>
  <si>
    <t>Repairs &amp; Maintenance-Other Mach. &amp; equip.(IT)</t>
  </si>
  <si>
    <t>Other Machinery &amp; Equipment</t>
  </si>
  <si>
    <t>Repairs &amp; Maintenance-Transportation Equipment</t>
  </si>
  <si>
    <t>Other Supplies  &amp; Materials  Expense</t>
  </si>
  <si>
    <t>Repairs &amp; Maintenance - Bldgs. &amp; Other Structure</t>
  </si>
  <si>
    <t>Repairs &amp; Maintenance - Bldgs. &amp; Other Structure(off. Bldg.)</t>
  </si>
  <si>
    <t>Repairs &amp; Maintenance-Machinery &amp; Equipment(IT)</t>
  </si>
  <si>
    <t>Repairs &amp; Maintenance-Machinery &amp; Equipment(comm. Equip)</t>
  </si>
  <si>
    <t>Repairs &amp; Maintanance-Transportation Equipment</t>
  </si>
  <si>
    <t>Extraordinary &amp; Miscellaneous Expenses</t>
  </si>
  <si>
    <t>Repairs &amp; Maintenance- Machinery &amp; Equipment(aircon)</t>
  </si>
  <si>
    <t>Repairs &amp; Maintenance- Mach. &amp; equipment(aircon)</t>
  </si>
  <si>
    <t>Postage &amp; Courier Services</t>
  </si>
  <si>
    <t>Repairs &amp; Maintenance-Mach. &amp; Equip. (IT)</t>
  </si>
  <si>
    <t xml:space="preserve"> Machineries and Equipment</t>
  </si>
  <si>
    <t>Info. &amp; Comm. Tech. Equip.</t>
  </si>
  <si>
    <t>Other Maintenannce &amp; Operating Exp.(JO)</t>
  </si>
  <si>
    <t>Agri. &amp; Marine Supplies Expense</t>
  </si>
  <si>
    <t>Repairs &amp; Maintenance-Mach. &amp; Equip. (heavy equipment)</t>
  </si>
  <si>
    <t>Repairs &amp; Maintenance-Mach. &amp; Equipment (aircon)</t>
  </si>
  <si>
    <t>Repairs &amp; Maintenance-Mach. &amp; Equip.(IT)</t>
  </si>
  <si>
    <t>Information &amp; Comm. Equipment</t>
  </si>
  <si>
    <t>Repairs &amp; Maintenance-Mach. &amp; Equip.(aircon)</t>
  </si>
  <si>
    <t>Fuel, oil &amp; Lubricants Expense</t>
  </si>
  <si>
    <t>Repairs &amp; Maintenance-Bldgs &amp; Other Structure(off. Bldg)</t>
  </si>
  <si>
    <t xml:space="preserve">Other maintenance &amp; Operating Exp. </t>
  </si>
  <si>
    <t>Repairs &amp; Maintenance-Blgds &amp; Other Structure(Other Structure</t>
  </si>
  <si>
    <t>Other Maintenannce &amp; Operating Exp.(local investment)</t>
  </si>
  <si>
    <t>Other maintenance &amp; Operating Exp. -volunteer</t>
  </si>
  <si>
    <t>Membership dues and Contributions to Organizations</t>
  </si>
  <si>
    <t>5 02 99 060</t>
  </si>
  <si>
    <t>Training Expenses(HRMO)</t>
  </si>
  <si>
    <t>Medical, Dental, Laboratory Supplies Exp.(Lab. Supp.)</t>
  </si>
  <si>
    <t>Mooe</t>
  </si>
  <si>
    <t>Membership dues &amp; Contri. To Organizations</t>
  </si>
  <si>
    <t>.</t>
  </si>
  <si>
    <t>Other Main.&amp; Operating Exp.(Local Responder, Fire Volunteers)</t>
  </si>
  <si>
    <t>5 02 10 010</t>
  </si>
  <si>
    <t>Confidential Expenses</t>
  </si>
  <si>
    <t>Other Main. &amp; Operating Exp.(Katarungang Pambarangay)</t>
  </si>
  <si>
    <t>Other Main. &amp; Operating Expense(Solid Waste)</t>
  </si>
  <si>
    <t>Watercrafts</t>
  </si>
  <si>
    <t>1 07 06 040</t>
  </si>
  <si>
    <t xml:space="preserve">         Reviewed:</t>
  </si>
  <si>
    <t xml:space="preserve">Productivity Incentive Allowance </t>
  </si>
  <si>
    <t>Productivity Incentive Allowance</t>
  </si>
  <si>
    <t>Productivity incentive Allowance</t>
  </si>
  <si>
    <t xml:space="preserve">Repairs &amp; Maintenance-Mach. &amp; Equip. </t>
  </si>
  <si>
    <t xml:space="preserve">                 Reviewed:</t>
  </si>
  <si>
    <t>Other maintenance &amp; Operating Exp. (KP)</t>
  </si>
  <si>
    <t>Other maintenance &amp; Operating Exp. (masa masid)</t>
  </si>
  <si>
    <t>Other maintenance &amp; Operating Exp. (FV)</t>
  </si>
  <si>
    <t>confidential Fund</t>
  </si>
  <si>
    <t>budget</t>
  </si>
  <si>
    <t>mayor</t>
  </si>
  <si>
    <t>mpdc</t>
  </si>
  <si>
    <t>sb</t>
  </si>
  <si>
    <t>plaza</t>
  </si>
  <si>
    <t>coa</t>
  </si>
  <si>
    <t>lcr</t>
  </si>
  <si>
    <t>acctg</t>
  </si>
  <si>
    <t>ass</t>
  </si>
  <si>
    <t>treas</t>
  </si>
  <si>
    <t>Laundry Allowance</t>
  </si>
  <si>
    <t>5 01 02 060</t>
  </si>
  <si>
    <t xml:space="preserve">sub-total  </t>
  </si>
  <si>
    <t>pnp</t>
  </si>
  <si>
    <t>General</t>
  </si>
  <si>
    <t>public</t>
  </si>
  <si>
    <t>economic</t>
  </si>
  <si>
    <t>social</t>
  </si>
  <si>
    <t>Other maintenance &amp; Operating Exp. (nutrition)</t>
  </si>
  <si>
    <t>Repairs &amp; Maintenance-Mach. (off. equip)</t>
  </si>
  <si>
    <t>Printing &amp; Publication Expenses</t>
  </si>
  <si>
    <t>5 02 99 020</t>
  </si>
  <si>
    <t>FOR FY 2020</t>
  </si>
  <si>
    <t>Donations- AICS</t>
  </si>
  <si>
    <t>Other Maintenance &amp; Operating Exp.</t>
  </si>
  <si>
    <t>Printing and Publication</t>
  </si>
  <si>
    <t>5-02-99-020</t>
  </si>
  <si>
    <t>Repairs &amp; Maintenance  Other Structure</t>
  </si>
  <si>
    <t>5-02-13-040</t>
  </si>
  <si>
    <t>Donations-Subsidy Incentive</t>
  </si>
  <si>
    <t>Drug Surrenderrie</t>
  </si>
  <si>
    <t>Other Maintenance &amp; Operating Exp. (KALAHI)</t>
  </si>
  <si>
    <t>Other Maintenance &amp; Operating Exp. (DILG)</t>
  </si>
  <si>
    <t>Other Maintenance &amp; Operating Exp. (DOLE/SPES)</t>
  </si>
  <si>
    <t>Other Maintenance &amp; Operating Exp. (BAC Hon.)</t>
  </si>
  <si>
    <t>Repairs &amp; Maintenance-Machinery &amp; Equipment</t>
  </si>
  <si>
    <t>Repairs &amp; Maintenance-Machinery &amp; Equipment(office equipment)</t>
  </si>
  <si>
    <t>Other Maintenance &amp; Operating Exp.(nutrition)</t>
  </si>
  <si>
    <t>Other Maintenance &amp; Operating Exp.(Masa-Masid)</t>
  </si>
  <si>
    <t>Construction and Heavy Equipment</t>
  </si>
  <si>
    <t>1-07-05-080</t>
  </si>
  <si>
    <t>Buildings and Other Structures</t>
  </si>
  <si>
    <t>1-07-10-030</t>
  </si>
  <si>
    <t>Honoraria</t>
  </si>
  <si>
    <t>5-01-02-100</t>
  </si>
  <si>
    <t>Office Supplies Expenses</t>
  </si>
  <si>
    <t>Other Supplies Expenses</t>
  </si>
  <si>
    <t>Maintenance &amp; Other Operating Expenses(Local Sports)</t>
  </si>
  <si>
    <t>Maintenance &amp; Other Operating Expenses - JO</t>
  </si>
  <si>
    <t>GLEZIL MAE S. LOZAÑES</t>
  </si>
  <si>
    <t>Municipal Budget Officer</t>
  </si>
  <si>
    <t>Terminal Leave</t>
  </si>
  <si>
    <t>Main. &amp; Other Operating Expense JO (Solid Waste)</t>
  </si>
  <si>
    <t>5-01-04-030</t>
  </si>
  <si>
    <t>Other Maintenance &amp; Operating Expense (JO)</t>
  </si>
  <si>
    <t>Other Maintenance &amp; Operating Expenses (JO)</t>
  </si>
  <si>
    <t xml:space="preserve"> P 50,000.00, Vice Mayor and Staff P 105,452.00)</t>
  </si>
  <si>
    <t xml:space="preserve">          Local Civil Registrar                                   </t>
  </si>
  <si>
    <t>Traveling Expenses</t>
  </si>
  <si>
    <t>Other Supplies &amp; Materials Expense</t>
  </si>
  <si>
    <t>Repairs &amp; Maintenance-Office Buildings</t>
  </si>
  <si>
    <t xml:space="preserve"> </t>
  </si>
  <si>
    <t>Repairs &amp; Maintenance-Mach &amp; Equipment</t>
  </si>
  <si>
    <t>Other Maintenance &amp; Operating Expense (Anti Criminality)</t>
  </si>
  <si>
    <t>Municipal Assessor</t>
  </si>
  <si>
    <t>AGRI 1/2</t>
  </si>
  <si>
    <t>Acting Municipal Treasurer</t>
  </si>
  <si>
    <t>OIC-MSWDO</t>
  </si>
  <si>
    <t>From 170,000 lowered to 50000</t>
  </si>
  <si>
    <t>Additional 120,000</t>
  </si>
  <si>
    <t>Tables and Chairs</t>
  </si>
  <si>
    <t>PROPOSAL</t>
  </si>
  <si>
    <t>VEHICLE</t>
  </si>
  <si>
    <t>General Revision</t>
  </si>
  <si>
    <t>SHARE WITH TREASURER</t>
  </si>
  <si>
    <t>Estimated Local Income for 2020</t>
  </si>
  <si>
    <t>Local Income (estimated)</t>
  </si>
  <si>
    <t>IRA 2020</t>
  </si>
  <si>
    <t>TOTAL NON OFFICE</t>
  </si>
  <si>
    <t>Dañoso, O</t>
  </si>
  <si>
    <t>Gallardo, R.</t>
  </si>
  <si>
    <t>Perañia, E.</t>
  </si>
  <si>
    <t>Honorarium of Women Federation Pres</t>
  </si>
  <si>
    <t>Honorarium (Solo Parent)</t>
  </si>
  <si>
    <t>Subsidy allowance of 24 dcw's @ 5,000/ mo.</t>
  </si>
  <si>
    <t>Wages of 5 job hires (SLP focal, LGU Link, ERPAT,</t>
  </si>
  <si>
    <t xml:space="preserve"> PYAP and Women and Family Focal)</t>
  </si>
  <si>
    <t>Wages of 1 Admin Staff JO</t>
  </si>
  <si>
    <t>300 per day</t>
  </si>
  <si>
    <t>Terminal Leave Pay</t>
  </si>
  <si>
    <t xml:space="preserve">               OIC-Municipal Accountant              </t>
  </si>
  <si>
    <t xml:space="preserve">Other Main.&amp; Operating Expense </t>
  </si>
  <si>
    <t>SUPPLEMENTAL 2019</t>
  </si>
  <si>
    <t>Land titling</t>
  </si>
  <si>
    <t>SGLG</t>
  </si>
  <si>
    <t>SUPPLEMENTAL</t>
  </si>
  <si>
    <t>Acting-Municipal Treasurer</t>
  </si>
  <si>
    <t>PROPOSED</t>
  </si>
  <si>
    <t>SB Sec</t>
  </si>
  <si>
    <t>Vice Mayor</t>
  </si>
  <si>
    <t>Staff</t>
  </si>
  <si>
    <t>CO</t>
  </si>
  <si>
    <t>total</t>
  </si>
  <si>
    <t>Other Maintenance &amp; Operating Exp. (RA-MFM)</t>
  </si>
  <si>
    <t xml:space="preserve">    Municipal Agriculturist</t>
  </si>
  <si>
    <t>Less</t>
  </si>
  <si>
    <t>Traveling Expenses-Local (1 SB Secretary)</t>
  </si>
  <si>
    <t>Traveling Expenses-Local (Vice Mayor/ Staff)</t>
  </si>
  <si>
    <t>Maintenance &amp; Other Operating Expenses(Committee Hearing)</t>
  </si>
  <si>
    <t>60,000 Office Eqip.</t>
  </si>
  <si>
    <t>50,000 Comp. w/ printer</t>
  </si>
  <si>
    <t>120,000 Projector</t>
  </si>
  <si>
    <t>50,000 Camera</t>
  </si>
  <si>
    <t>Other Maintenance &amp; Operating Expense (RA)</t>
  </si>
  <si>
    <t>Repairs &amp; Maintenance-Mach. &amp; Equipment(Bldgs &amp; Structures)</t>
  </si>
  <si>
    <t>Fuel, Oil &amp; Lubricants Expense (Heavy Equipment)</t>
  </si>
  <si>
    <t>Donations- Cultural Affairs (150K Prof Night)</t>
  </si>
  <si>
    <t>Market</t>
  </si>
  <si>
    <t>Market Additional</t>
  </si>
  <si>
    <t>jo from market</t>
  </si>
  <si>
    <t>Fuel, Oil &amp; Lubricants Expense 9Heavy Equipment)</t>
  </si>
  <si>
    <t>Other Maintenance &amp; Operating Exp.(JO)</t>
  </si>
  <si>
    <t>Other Maintenance &amp; Operating Exp.(honorarium)</t>
  </si>
  <si>
    <t>13 JOs</t>
  </si>
  <si>
    <t>Estimated Total Income</t>
  </si>
  <si>
    <t>5.5% Reserve</t>
  </si>
  <si>
    <t>Slaughter house</t>
  </si>
  <si>
    <t>TOTAL ESTIMATED INCOME + IRA</t>
  </si>
  <si>
    <t>Other Maintenance &amp; Operating Exp. (JO)</t>
  </si>
  <si>
    <t>Repairs &amp; Maintenance  (Other Structure)</t>
  </si>
  <si>
    <r>
      <rPr>
        <b/>
        <sz val="10"/>
        <rFont val="Arial"/>
        <family val="2"/>
      </rPr>
      <t xml:space="preserve">       (sgd)</t>
    </r>
    <r>
      <rPr>
        <b/>
        <u/>
        <sz val="10"/>
        <rFont val="Arial"/>
        <family val="2"/>
      </rPr>
      <t>HON. JOHN H. TARROSA</t>
    </r>
  </si>
  <si>
    <t>(sgd)GLEZIL MAE S. LOZAÑES</t>
  </si>
  <si>
    <r>
      <rPr>
        <b/>
        <sz val="10"/>
        <rFont val="Arial"/>
        <family val="2"/>
      </rPr>
      <t xml:space="preserve">                    (sgd) </t>
    </r>
    <r>
      <rPr>
        <b/>
        <u/>
        <sz val="10"/>
        <rFont val="Arial"/>
        <family val="2"/>
      </rPr>
      <t>HON. JOHN H. TARROSA</t>
    </r>
  </si>
  <si>
    <r>
      <t>(sgd)HON. MA. JOFEL M. SOLDEVILLA</t>
    </r>
    <r>
      <rPr>
        <b/>
        <sz val="10"/>
        <rFont val="Arial"/>
        <family val="2"/>
      </rPr>
      <t xml:space="preserve">     </t>
    </r>
  </si>
  <si>
    <t>(sgd)HON. MA. JOFEL M. SOLDEVILLA</t>
  </si>
  <si>
    <t>(sgd)JEANNE P. CONCEPCION</t>
  </si>
  <si>
    <t xml:space="preserve">                   MPDO                                         </t>
  </si>
  <si>
    <r>
      <rPr>
        <b/>
        <sz val="10"/>
        <rFont val="Arial"/>
        <family val="2"/>
      </rPr>
      <t xml:space="preserve">               (sgd) </t>
    </r>
    <r>
      <rPr>
        <b/>
        <u/>
        <sz val="10"/>
        <rFont val="Arial"/>
        <family val="2"/>
      </rPr>
      <t>HON. JOHN H. TARROSA</t>
    </r>
  </si>
  <si>
    <r>
      <rPr>
        <b/>
        <sz val="10"/>
        <rFont val="Arial"/>
        <family val="2"/>
      </rPr>
      <t xml:space="preserve">             (sgd) </t>
    </r>
    <r>
      <rPr>
        <b/>
        <u/>
        <sz val="10"/>
        <rFont val="Arial"/>
        <family val="2"/>
      </rPr>
      <t>HON. JOHN H. TARROSA</t>
    </r>
  </si>
  <si>
    <t>(sgd)MARY GRACE A. SELERA</t>
  </si>
  <si>
    <r>
      <rPr>
        <b/>
        <sz val="10"/>
        <rFont val="Arial"/>
        <family val="2"/>
      </rPr>
      <t xml:space="preserve">         (sgd) </t>
    </r>
    <r>
      <rPr>
        <b/>
        <u/>
        <sz val="10"/>
        <rFont val="Arial"/>
        <family val="2"/>
      </rPr>
      <t>HON. JOHN H. TARROSA</t>
    </r>
  </si>
  <si>
    <t>(sgd)LEONORA M. PAUYA</t>
  </si>
  <si>
    <r>
      <rPr>
        <b/>
        <sz val="10"/>
        <rFont val="Arial"/>
        <family val="2"/>
      </rPr>
      <t xml:space="preserve">          (sgd)</t>
    </r>
    <r>
      <rPr>
        <b/>
        <u/>
        <sz val="10"/>
        <rFont val="Arial"/>
        <family val="2"/>
      </rPr>
      <t>HON. JOHN H. TARROSA</t>
    </r>
  </si>
  <si>
    <t>(sgd)JOMA LYN P. OCTAVIANO</t>
  </si>
  <si>
    <t>(sgd)HON. JOHN H. TARROSA</t>
  </si>
  <si>
    <r>
      <rPr>
        <b/>
        <sz val="10"/>
        <rFont val="Arial"/>
        <family val="2"/>
      </rPr>
      <t xml:space="preserve">           (sgd)</t>
    </r>
    <r>
      <rPr>
        <b/>
        <u/>
        <sz val="10"/>
        <rFont val="Arial"/>
        <family val="2"/>
      </rPr>
      <t>HON. JOHN H. TARROSA</t>
    </r>
  </si>
  <si>
    <r>
      <t xml:space="preserve">  </t>
    </r>
    <r>
      <rPr>
        <b/>
        <u/>
        <sz val="10"/>
        <rFont val="Arial"/>
        <family val="2"/>
      </rPr>
      <t xml:space="preserve"> (sgd)DR. CLEMENCIA D. BONDOC</t>
    </r>
  </si>
  <si>
    <r>
      <rPr>
        <b/>
        <sz val="10"/>
        <rFont val="Arial"/>
        <family val="2"/>
      </rPr>
      <t xml:space="preserve">          (sgd) </t>
    </r>
    <r>
      <rPr>
        <b/>
        <u/>
        <sz val="10"/>
        <rFont val="Arial"/>
        <family val="2"/>
      </rPr>
      <t>HON. JOHN H. TARROSA</t>
    </r>
  </si>
  <si>
    <t>(sgd)CHERRYLYN C. SUBONG</t>
  </si>
  <si>
    <r>
      <rPr>
        <b/>
        <sz val="10"/>
        <rFont val="Arial"/>
        <family val="2"/>
      </rPr>
      <t xml:space="preserve">         (sgd)  </t>
    </r>
    <r>
      <rPr>
        <b/>
        <u/>
        <sz val="10"/>
        <rFont val="Arial"/>
        <family val="2"/>
      </rPr>
      <t>HON. JOHN H. TARROSA</t>
    </r>
  </si>
  <si>
    <t>(sgd)GERALDINE P. NAVIGAR</t>
  </si>
  <si>
    <t xml:space="preserve">                      Municipal Mayor</t>
  </si>
  <si>
    <t>(sgd)MICHAEL P. LIBO-ON</t>
  </si>
  <si>
    <t xml:space="preserve">        Municipal Engineer                   </t>
  </si>
  <si>
    <r>
      <rPr>
        <b/>
        <sz val="10"/>
        <rFont val="Arial"/>
        <family val="2"/>
      </rPr>
      <t xml:space="preserve">         (sgd)</t>
    </r>
    <r>
      <rPr>
        <b/>
        <u/>
        <sz val="10"/>
        <rFont val="Arial"/>
        <family val="2"/>
      </rPr>
      <t>HON. JOHN H. TARROSA</t>
    </r>
  </si>
  <si>
    <r>
      <rPr>
        <b/>
        <sz val="10"/>
        <rFont val="Arial"/>
        <family val="2"/>
      </rPr>
      <t xml:space="preserve">        (sgd) </t>
    </r>
    <r>
      <rPr>
        <b/>
        <u/>
        <sz val="10"/>
        <rFont val="Arial"/>
        <family val="2"/>
      </rPr>
      <t>HON. JOHN H. TARROSA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</si>
</sst>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00_);_(* \(#,##0.000\);_(* &quot;-&quot;??_);_(@_)"/>
  </numFmts>
  <fonts count="2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Arial"/>
      <family val="2"/>
    </font>
    <font>
      <sz val="6"/>
      <color rgb="FFFF0000"/>
      <name val="Times New Roman"/>
      <family val="1"/>
    </font>
    <font>
      <u/>
      <sz val="10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sz val="10"/>
      <color rgb="FFFFFF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7.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4" fillId="0" borderId="0" xfId="0" applyFont="1" applyBorder="1"/>
    <xf numFmtId="0" fontId="0" fillId="0" borderId="11" xfId="0" applyBorder="1"/>
    <xf numFmtId="0" fontId="0" fillId="0" borderId="5" xfId="0" quotePrefix="1" applyBorder="1"/>
    <xf numFmtId="0" fontId="4" fillId="0" borderId="5" xfId="0" applyFont="1" applyBorder="1"/>
    <xf numFmtId="0" fontId="4" fillId="0" borderId="4" xfId="0" quotePrefix="1" applyFont="1" applyBorder="1"/>
    <xf numFmtId="0" fontId="4" fillId="0" borderId="4" xfId="0" applyFont="1" applyBorder="1"/>
    <xf numFmtId="0" fontId="5" fillId="0" borderId="4" xfId="0" applyFont="1" applyBorder="1"/>
    <xf numFmtId="164" fontId="0" fillId="0" borderId="2" xfId="1" applyFont="1" applyBorder="1"/>
    <xf numFmtId="0" fontId="4" fillId="0" borderId="5" xfId="0" applyFont="1" applyBorder="1" applyAlignment="1">
      <alignment horizontal="right"/>
    </xf>
    <xf numFmtId="164" fontId="7" fillId="0" borderId="2" xfId="1" applyFont="1" applyBorder="1"/>
    <xf numFmtId="164" fontId="4" fillId="0" borderId="2" xfId="1" applyFont="1" applyBorder="1"/>
    <xf numFmtId="39" fontId="0" fillId="0" borderId="2" xfId="1" applyNumberFormat="1" applyFont="1" applyBorder="1"/>
    <xf numFmtId="164" fontId="4" fillId="0" borderId="3" xfId="0" applyNumberFormat="1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164" fontId="1" fillId="0" borderId="2" xfId="1" applyFont="1" applyBorder="1"/>
    <xf numFmtId="0" fontId="0" fillId="0" borderId="12" xfId="0" applyBorder="1"/>
    <xf numFmtId="0" fontId="0" fillId="0" borderId="13" xfId="0" applyBorder="1"/>
    <xf numFmtId="164" fontId="4" fillId="0" borderId="0" xfId="0" applyNumberFormat="1" applyFont="1" applyBorder="1"/>
    <xf numFmtId="0" fontId="8" fillId="0" borderId="0" xfId="0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10" fillId="0" borderId="5" xfId="0" applyFont="1" applyBorder="1" applyAlignment="1">
      <alignment horizontal="left"/>
    </xf>
    <xf numFmtId="164" fontId="4" fillId="0" borderId="8" xfId="0" applyNumberFormat="1" applyFont="1" applyBorder="1"/>
    <xf numFmtId="0" fontId="4" fillId="0" borderId="0" xfId="0" applyFont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39" fontId="1" fillId="0" borderId="2" xfId="1" applyNumberFormat="1" applyFont="1" applyBorder="1"/>
    <xf numFmtId="164" fontId="10" fillId="0" borderId="2" xfId="1" applyFont="1" applyBorder="1"/>
    <xf numFmtId="39" fontId="10" fillId="0" borderId="2" xfId="1" applyNumberFormat="1" applyFont="1" applyBorder="1"/>
    <xf numFmtId="0" fontId="9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2" xfId="0" applyFill="1" applyBorder="1" applyAlignment="1">
      <alignment horizontal="center"/>
    </xf>
    <xf numFmtId="4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8" xfId="1" applyFont="1" applyBorder="1"/>
    <xf numFmtId="164" fontId="0" fillId="0" borderId="2" xfId="0" applyNumberFormat="1" applyBorder="1"/>
    <xf numFmtId="0" fontId="0" fillId="0" borderId="0" xfId="0" applyFill="1" applyBorder="1" applyAlignment="1">
      <alignment horizontal="center"/>
    </xf>
    <xf numFmtId="164" fontId="1" fillId="0" borderId="5" xfId="1" applyFont="1" applyBorder="1"/>
    <xf numFmtId="39" fontId="4" fillId="0" borderId="8" xfId="1" applyNumberFormat="1" applyFont="1" applyBorder="1"/>
    <xf numFmtId="164" fontId="4" fillId="0" borderId="12" xfId="1" applyFont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39" fontId="0" fillId="0" borderId="0" xfId="0" applyNumberFormat="1" applyBorder="1"/>
    <xf numFmtId="39" fontId="0" fillId="0" borderId="5" xfId="0" applyNumberFormat="1" applyBorder="1"/>
    <xf numFmtId="0" fontId="0" fillId="0" borderId="8" xfId="0" quotePrefix="1" applyBorder="1"/>
    <xf numFmtId="164" fontId="0" fillId="0" borderId="8" xfId="1" applyFont="1" applyBorder="1"/>
    <xf numFmtId="39" fontId="0" fillId="0" borderId="8" xfId="1" applyNumberFormat="1" applyFont="1" applyBorder="1"/>
    <xf numFmtId="0" fontId="3" fillId="0" borderId="8" xfId="0" applyFont="1" applyBorder="1"/>
    <xf numFmtId="0" fontId="2" fillId="0" borderId="8" xfId="0" applyFont="1" applyBorder="1" applyAlignment="1">
      <alignment horizontal="center"/>
    </xf>
    <xf numFmtId="164" fontId="1" fillId="0" borderId="8" xfId="1" applyFont="1" applyBorder="1"/>
    <xf numFmtId="0" fontId="12" fillId="0" borderId="8" xfId="0" applyFont="1" applyBorder="1"/>
    <xf numFmtId="39" fontId="1" fillId="0" borderId="8" xfId="1" applyNumberFormat="1" applyFont="1" applyBorder="1"/>
    <xf numFmtId="0" fontId="4" fillId="0" borderId="8" xfId="0" applyFont="1" applyBorder="1"/>
    <xf numFmtId="165" fontId="0" fillId="0" borderId="8" xfId="1" applyNumberFormat="1" applyFont="1" applyBorder="1"/>
    <xf numFmtId="0" fontId="4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64" fontId="7" fillId="0" borderId="15" xfId="1" applyFont="1" applyBorder="1"/>
    <xf numFmtId="164" fontId="4" fillId="0" borderId="3" xfId="1" applyFont="1" applyBorder="1"/>
    <xf numFmtId="0" fontId="12" fillId="0" borderId="15" xfId="0" applyFont="1" applyBorder="1"/>
    <xf numFmtId="39" fontId="1" fillId="0" borderId="15" xfId="1" applyNumberFormat="1" applyFont="1" applyBorder="1"/>
    <xf numFmtId="164" fontId="1" fillId="0" borderId="15" xfId="1" applyFont="1" applyBorder="1"/>
    <xf numFmtId="39" fontId="4" fillId="0" borderId="3" xfId="1" applyNumberFormat="1" applyFont="1" applyBorder="1"/>
    <xf numFmtId="2" fontId="0" fillId="0" borderId="2" xfId="1" applyNumberFormat="1" applyFont="1" applyBorder="1"/>
    <xf numFmtId="164" fontId="7" fillId="0" borderId="8" xfId="1" applyFont="1" applyBorder="1"/>
    <xf numFmtId="164" fontId="0" fillId="0" borderId="5" xfId="1" applyFont="1" applyBorder="1"/>
    <xf numFmtId="164" fontId="1" fillId="0" borderId="14" xfId="1" applyFont="1" applyBorder="1"/>
    <xf numFmtId="4" fontId="4" fillId="0" borderId="8" xfId="0" applyNumberFormat="1" applyFont="1" applyBorder="1"/>
    <xf numFmtId="0" fontId="0" fillId="0" borderId="0" xfId="0" applyBorder="1" applyAlignment="1">
      <alignment horizontal="left"/>
    </xf>
    <xf numFmtId="2" fontId="0" fillId="0" borderId="2" xfId="0" applyNumberFormat="1" applyBorder="1"/>
    <xf numFmtId="0" fontId="1" fillId="0" borderId="5" xfId="0" applyFont="1" applyBorder="1"/>
    <xf numFmtId="0" fontId="11" fillId="0" borderId="8" xfId="0" applyFont="1" applyBorder="1"/>
    <xf numFmtId="0" fontId="10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164" fontId="0" fillId="0" borderId="0" xfId="0" applyNumberFormat="1"/>
    <xf numFmtId="164" fontId="0" fillId="0" borderId="0" xfId="1" applyFont="1"/>
    <xf numFmtId="0" fontId="10" fillId="0" borderId="0" xfId="0" applyFont="1"/>
    <xf numFmtId="0" fontId="10" fillId="0" borderId="0" xfId="0" applyFont="1" applyBorder="1"/>
    <xf numFmtId="0" fontId="10" fillId="0" borderId="5" xfId="0" applyFont="1" applyBorder="1"/>
    <xf numFmtId="0" fontId="10" fillId="0" borderId="2" xfId="0" applyFont="1" applyBorder="1"/>
    <xf numFmtId="2" fontId="10" fillId="0" borderId="8" xfId="0" applyNumberFormat="1" applyFont="1" applyBorder="1" applyAlignment="1">
      <alignment horizontal="center"/>
    </xf>
    <xf numFmtId="0" fontId="10" fillId="0" borderId="13" xfId="0" applyFont="1" applyBorder="1"/>
    <xf numFmtId="0" fontId="10" fillId="0" borderId="12" xfId="0" applyFont="1" applyBorder="1"/>
    <xf numFmtId="0" fontId="2" fillId="0" borderId="0" xfId="0" applyFont="1" applyBorder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5" xfId="0" quotePrefix="1" applyFont="1" applyBorder="1"/>
    <xf numFmtId="0" fontId="8" fillId="0" borderId="4" xfId="0" applyFont="1" applyBorder="1"/>
    <xf numFmtId="0" fontId="12" fillId="0" borderId="0" xfId="0" applyFont="1"/>
    <xf numFmtId="0" fontId="1" fillId="0" borderId="5" xfId="0" applyFont="1" applyBorder="1" applyAlignment="1">
      <alignment horizontal="left"/>
    </xf>
    <xf numFmtId="0" fontId="1" fillId="0" borderId="8" xfId="0" applyFont="1" applyBorder="1"/>
    <xf numFmtId="0" fontId="0" fillId="0" borderId="0" xfId="0" applyFill="1"/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5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/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right"/>
    </xf>
    <xf numFmtId="0" fontId="10" fillId="0" borderId="0" xfId="0" applyFont="1" applyBorder="1" applyAlignment="1"/>
    <xf numFmtId="164" fontId="4" fillId="0" borderId="2" xfId="0" applyNumberFormat="1" applyFont="1" applyBorder="1"/>
    <xf numFmtId="164" fontId="4" fillId="0" borderId="1" xfId="1" applyFont="1" applyBorder="1"/>
    <xf numFmtId="0" fontId="10" fillId="0" borderId="7" xfId="0" applyFont="1" applyBorder="1"/>
    <xf numFmtId="0" fontId="1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4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14" fillId="0" borderId="0" xfId="1" applyFont="1" applyBorder="1" applyAlignment="1">
      <alignment horizontal="right"/>
    </xf>
    <xf numFmtId="0" fontId="14" fillId="0" borderId="0" xfId="0" applyFont="1" applyAlignment="1">
      <alignment horizontal="right"/>
    </xf>
    <xf numFmtId="164" fontId="15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0" fillId="0" borderId="0" xfId="1" applyFont="1" applyBorder="1"/>
    <xf numFmtId="0" fontId="0" fillId="0" borderId="14" xfId="0" applyBorder="1"/>
    <xf numFmtId="164" fontId="4" fillId="0" borderId="0" xfId="1" applyFont="1" applyBorder="1"/>
    <xf numFmtId="0" fontId="4" fillId="0" borderId="6" xfId="0" quotePrefix="1" applyFont="1" applyBorder="1"/>
    <xf numFmtId="0" fontId="10" fillId="0" borderId="1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6" xfId="0" applyFont="1" applyBorder="1"/>
    <xf numFmtId="0" fontId="3" fillId="0" borderId="10" xfId="0" applyFont="1" applyBorder="1"/>
    <xf numFmtId="164" fontId="4" fillId="0" borderId="9" xfId="1" applyFont="1" applyBorder="1"/>
    <xf numFmtId="164" fontId="14" fillId="0" borderId="0" xfId="1" applyFont="1" applyAlignment="1">
      <alignment horizontal="right"/>
    </xf>
    <xf numFmtId="0" fontId="13" fillId="0" borderId="0" xfId="0" applyFont="1" applyBorder="1" applyAlignment="1"/>
    <xf numFmtId="164" fontId="0" fillId="0" borderId="4" xfId="1" applyFont="1" applyFill="1" applyBorder="1"/>
    <xf numFmtId="164" fontId="0" fillId="0" borderId="3" xfId="1" applyFont="1" applyBorder="1"/>
    <xf numFmtId="0" fontId="10" fillId="0" borderId="1" xfId="0" applyFont="1" applyBorder="1"/>
    <xf numFmtId="39" fontId="10" fillId="0" borderId="3" xfId="1" applyNumberFormat="1" applyFont="1" applyBorder="1"/>
    <xf numFmtId="164" fontId="10" fillId="0" borderId="3" xfId="1" applyFont="1" applyBorder="1"/>
    <xf numFmtId="0" fontId="16" fillId="0" borderId="0" xfId="0" applyFont="1" applyAlignment="1">
      <alignment horizontal="right"/>
    </xf>
    <xf numFmtId="164" fontId="16" fillId="0" borderId="0" xfId="1" applyFont="1" applyBorder="1" applyAlignment="1">
      <alignment horizontal="right"/>
    </xf>
    <xf numFmtId="164" fontId="0" fillId="0" borderId="1" xfId="1" applyFont="1" applyBorder="1"/>
    <xf numFmtId="164" fontId="1" fillId="0" borderId="3" xfId="1" applyFont="1" applyBorder="1"/>
    <xf numFmtId="39" fontId="1" fillId="0" borderId="3" xfId="1" applyNumberFormat="1" applyFont="1" applyBorder="1"/>
    <xf numFmtId="39" fontId="10" fillId="0" borderId="2" xfId="0" applyNumberFormat="1" applyFont="1" applyBorder="1"/>
    <xf numFmtId="0" fontId="4" fillId="0" borderId="12" xfId="0" applyFont="1" applyBorder="1"/>
    <xf numFmtId="2" fontId="10" fillId="0" borderId="2" xfId="1" applyNumberFormat="1" applyFont="1" applyBorder="1"/>
    <xf numFmtId="164" fontId="0" fillId="0" borderId="2" xfId="1" applyFont="1" applyFill="1" applyBorder="1"/>
    <xf numFmtId="164" fontId="1" fillId="0" borderId="0" xfId="1" applyFont="1" applyFill="1" applyBorder="1"/>
    <xf numFmtId="0" fontId="1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4" fillId="0" borderId="8" xfId="0" applyNumberFormat="1" applyFont="1" applyFill="1" applyBorder="1"/>
    <xf numFmtId="0" fontId="3" fillId="0" borderId="0" xfId="0" applyFont="1" applyBorder="1"/>
    <xf numFmtId="164" fontId="0" fillId="0" borderId="0" xfId="1" applyFont="1" applyFill="1" applyBorder="1"/>
    <xf numFmtId="164" fontId="0" fillId="0" borderId="8" xfId="1" applyFont="1" applyFill="1" applyBorder="1"/>
    <xf numFmtId="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/>
    <xf numFmtId="39" fontId="1" fillId="0" borderId="0" xfId="1" applyNumberFormat="1" applyFont="1" applyFill="1" applyBorder="1"/>
    <xf numFmtId="164" fontId="1" fillId="0" borderId="0" xfId="1" applyFont="1" applyBorder="1"/>
    <xf numFmtId="164" fontId="10" fillId="0" borderId="0" xfId="1" applyFont="1"/>
    <xf numFmtId="39" fontId="0" fillId="0" borderId="8" xfId="1" applyNumberFormat="1" applyFont="1" applyFill="1" applyBorder="1"/>
    <xf numFmtId="164" fontId="1" fillId="0" borderId="8" xfId="1" applyFont="1" applyFill="1" applyBorder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horizontal="left"/>
    </xf>
    <xf numFmtId="39" fontId="0" fillId="0" borderId="1" xfId="1" applyNumberFormat="1" applyFont="1" applyBorder="1"/>
    <xf numFmtId="165" fontId="0" fillId="0" borderId="1" xfId="1" applyNumberFormat="1" applyFont="1" applyBorder="1"/>
    <xf numFmtId="0" fontId="1" fillId="0" borderId="1" xfId="0" applyFont="1" applyBorder="1"/>
    <xf numFmtId="0" fontId="3" fillId="0" borderId="5" xfId="0" applyFont="1" applyFill="1" applyBorder="1"/>
    <xf numFmtId="0" fontId="1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7" fillId="0" borderId="0" xfId="0" applyFont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2" borderId="8" xfId="1" applyFont="1" applyFill="1" applyBorder="1"/>
    <xf numFmtId="164" fontId="7" fillId="2" borderId="8" xfId="1" applyFont="1" applyFill="1" applyBorder="1"/>
    <xf numFmtId="39" fontId="1" fillId="0" borderId="0" xfId="1" applyNumberFormat="1" applyFont="1" applyBorder="1"/>
    <xf numFmtId="164" fontId="10" fillId="0" borderId="5" xfId="1" applyFont="1" applyBorder="1"/>
    <xf numFmtId="39" fontId="10" fillId="0" borderId="5" xfId="1" applyNumberFormat="1" applyFont="1" applyBorder="1"/>
    <xf numFmtId="164" fontId="10" fillId="0" borderId="14" xfId="1" applyFont="1" applyBorder="1"/>
    <xf numFmtId="39" fontId="10" fillId="0" borderId="5" xfId="1" applyNumberFormat="1" applyFont="1" applyFill="1" applyBorder="1"/>
    <xf numFmtId="2" fontId="10" fillId="0" borderId="5" xfId="1" applyNumberFormat="1" applyFont="1" applyBorder="1"/>
    <xf numFmtId="0" fontId="1" fillId="0" borderId="2" xfId="0" quotePrefix="1" applyFont="1" applyBorder="1" applyAlignment="1">
      <alignment horizontal="center"/>
    </xf>
    <xf numFmtId="0" fontId="0" fillId="3" borderId="2" xfId="0" applyFill="1" applyBorder="1"/>
    <xf numFmtId="164" fontId="1" fillId="0" borderId="0" xfId="0" applyNumberFormat="1" applyFont="1"/>
    <xf numFmtId="0" fontId="3" fillId="0" borderId="2" xfId="0" applyFont="1" applyBorder="1"/>
    <xf numFmtId="0" fontId="10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10" fillId="3" borderId="1" xfId="0" applyFont="1" applyFill="1" applyBorder="1"/>
    <xf numFmtId="164" fontId="4" fillId="3" borderId="1" xfId="1" applyFont="1" applyFill="1" applyBorder="1"/>
    <xf numFmtId="164" fontId="10" fillId="3" borderId="2" xfId="1" applyFont="1" applyFill="1" applyBorder="1"/>
    <xf numFmtId="39" fontId="10" fillId="3" borderId="2" xfId="1" applyNumberFormat="1" applyFont="1" applyFill="1" applyBorder="1"/>
    <xf numFmtId="39" fontId="10" fillId="3" borderId="3" xfId="1" applyNumberFormat="1" applyFont="1" applyFill="1" applyBorder="1"/>
    <xf numFmtId="164" fontId="4" fillId="3" borderId="3" xfId="1" applyFont="1" applyFill="1" applyBorder="1"/>
    <xf numFmtId="164" fontId="4" fillId="3" borderId="2" xfId="1" applyFont="1" applyFill="1" applyBorder="1"/>
    <xf numFmtId="39" fontId="4" fillId="3" borderId="8" xfId="1" applyNumberFormat="1" applyFont="1" applyFill="1" applyBorder="1"/>
    <xf numFmtId="164" fontId="4" fillId="3" borderId="8" xfId="0" applyNumberFormat="1" applyFont="1" applyFill="1" applyBorder="1"/>
    <xf numFmtId="0" fontId="10" fillId="3" borderId="0" xfId="0" applyFont="1" applyFill="1" applyBorder="1"/>
    <xf numFmtId="0" fontId="1" fillId="0" borderId="5" xfId="0" applyFont="1" applyFill="1" applyBorder="1"/>
    <xf numFmtId="0" fontId="18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9" xfId="0" applyFont="1" applyBorder="1"/>
    <xf numFmtId="0" fontId="18" fillId="0" borderId="0" xfId="0" applyFont="1" applyBorder="1"/>
    <xf numFmtId="0" fontId="19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2" fillId="3" borderId="1" xfId="0" applyFont="1" applyFill="1" applyBorder="1" applyAlignment="1">
      <alignment horizontal="center"/>
    </xf>
    <xf numFmtId="164" fontId="10" fillId="3" borderId="4" xfId="1" applyFont="1" applyFill="1" applyBorder="1"/>
    <xf numFmtId="4" fontId="10" fillId="3" borderId="2" xfId="1" applyNumberFormat="1" applyFont="1" applyFill="1" applyBorder="1"/>
    <xf numFmtId="39" fontId="10" fillId="3" borderId="4" xfId="1" applyNumberFormat="1" applyFont="1" applyFill="1" applyBorder="1"/>
    <xf numFmtId="4" fontId="10" fillId="3" borderId="3" xfId="1" applyNumberFormat="1" applyFont="1" applyFill="1" applyBorder="1"/>
    <xf numFmtId="164" fontId="4" fillId="3" borderId="8" xfId="1" applyFont="1" applyFill="1" applyBorder="1"/>
    <xf numFmtId="0" fontId="10" fillId="3" borderId="4" xfId="0" applyFont="1" applyFill="1" applyBorder="1"/>
    <xf numFmtId="164" fontId="10" fillId="3" borderId="7" xfId="1" applyFont="1" applyFill="1" applyBorder="1"/>
    <xf numFmtId="164" fontId="10" fillId="3" borderId="3" xfId="1" applyFont="1" applyFill="1" applyBorder="1"/>
    <xf numFmtId="164" fontId="1" fillId="3" borderId="4" xfId="1" applyFont="1" applyFill="1" applyBorder="1"/>
    <xf numFmtId="2" fontId="10" fillId="3" borderId="4" xfId="1" applyNumberFormat="1" applyFont="1" applyFill="1" applyBorder="1"/>
    <xf numFmtId="39" fontId="10" fillId="3" borderId="7" xfId="1" applyNumberFormat="1" applyFont="1" applyFill="1" applyBorder="1"/>
    <xf numFmtId="0" fontId="1" fillId="3" borderId="0" xfId="0" applyFont="1" applyFill="1" applyBorder="1" applyAlignment="1">
      <alignment horizontal="center"/>
    </xf>
    <xf numFmtId="164" fontId="10" fillId="3" borderId="0" xfId="0" applyNumberFormat="1" applyFont="1" applyFill="1"/>
    <xf numFmtId="39" fontId="20" fillId="0" borderId="5" xfId="1" applyNumberFormat="1" applyFont="1" applyBorder="1"/>
    <xf numFmtId="2" fontId="10" fillId="3" borderId="2" xfId="1" applyNumberFormat="1" applyFont="1" applyFill="1" applyBorder="1"/>
    <xf numFmtId="164" fontId="4" fillId="3" borderId="0" xfId="0" applyNumberFormat="1" applyFont="1" applyFill="1" applyBorder="1"/>
    <xf numFmtId="0" fontId="1" fillId="0" borderId="14" xfId="0" applyFont="1" applyBorder="1"/>
    <xf numFmtId="0" fontId="2" fillId="0" borderId="5" xfId="0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164" fontId="0" fillId="3" borderId="2" xfId="1" applyFont="1" applyFill="1" applyBorder="1"/>
    <xf numFmtId="2" fontId="0" fillId="3" borderId="2" xfId="1" applyNumberFormat="1" applyFont="1" applyFill="1" applyBorder="1"/>
    <xf numFmtId="39" fontId="0" fillId="3" borderId="2" xfId="1" applyNumberFormat="1" applyFont="1" applyFill="1" applyBorder="1"/>
    <xf numFmtId="164" fontId="1" fillId="3" borderId="2" xfId="1" applyFont="1" applyFill="1" applyBorder="1"/>
    <xf numFmtId="164" fontId="1" fillId="3" borderId="3" xfId="1" applyFont="1" applyFill="1" applyBorder="1"/>
    <xf numFmtId="39" fontId="0" fillId="3" borderId="3" xfId="1" applyNumberFormat="1" applyFont="1" applyFill="1" applyBorder="1"/>
    <xf numFmtId="164" fontId="4" fillId="3" borderId="1" xfId="0" applyNumberFormat="1" applyFont="1" applyFill="1" applyBorder="1"/>
    <xf numFmtId="164" fontId="0" fillId="3" borderId="3" xfId="1" applyFont="1" applyFill="1" applyBorder="1"/>
    <xf numFmtId="164" fontId="10" fillId="3" borderId="5" xfId="1" applyFont="1" applyFill="1" applyBorder="1"/>
    <xf numFmtId="164" fontId="4" fillId="3" borderId="3" xfId="0" applyNumberFormat="1" applyFont="1" applyFill="1" applyBorder="1"/>
    <xf numFmtId="164" fontId="4" fillId="3" borderId="9" xfId="0" applyNumberFormat="1" applyFont="1" applyFill="1" applyBorder="1"/>
    <xf numFmtId="0" fontId="0" fillId="3" borderId="0" xfId="0" applyFill="1" applyBorder="1"/>
    <xf numFmtId="2" fontId="1" fillId="3" borderId="2" xfId="1" applyNumberFormat="1" applyFont="1" applyFill="1" applyBorder="1"/>
    <xf numFmtId="2" fontId="0" fillId="3" borderId="3" xfId="1" applyNumberFormat="1" applyFont="1" applyFill="1" applyBorder="1"/>
    <xf numFmtId="4" fontId="0" fillId="3" borderId="2" xfId="0" applyNumberFormat="1" applyFill="1" applyBorder="1"/>
    <xf numFmtId="4" fontId="0" fillId="3" borderId="3" xfId="0" applyNumberFormat="1" applyFill="1" applyBorder="1"/>
    <xf numFmtId="39" fontId="1" fillId="3" borderId="2" xfId="1" applyNumberFormat="1" applyFont="1" applyFill="1" applyBorder="1"/>
    <xf numFmtId="2" fontId="0" fillId="3" borderId="2" xfId="1" applyNumberFormat="1" applyFont="1" applyFill="1" applyBorder="1" applyAlignment="1">
      <alignment horizontal="right"/>
    </xf>
    <xf numFmtId="39" fontId="0" fillId="3" borderId="3" xfId="1" applyNumberFormat="1" applyFont="1" applyFill="1" applyBorder="1" applyAlignment="1">
      <alignment horizontal="right"/>
    </xf>
    <xf numFmtId="2" fontId="0" fillId="3" borderId="2" xfId="0" applyNumberFormat="1" applyFill="1" applyBorder="1"/>
    <xf numFmtId="0" fontId="4" fillId="3" borderId="0" xfId="0" applyFont="1" applyFill="1" applyAlignment="1">
      <alignment horizontal="center"/>
    </xf>
    <xf numFmtId="164" fontId="1" fillId="3" borderId="2" xfId="1" applyFont="1" applyFill="1" applyBorder="1" applyAlignment="1">
      <alignment horizontal="right"/>
    </xf>
    <xf numFmtId="164" fontId="1" fillId="3" borderId="3" xfId="1" applyFont="1" applyFill="1" applyBorder="1" applyAlignment="1">
      <alignment horizontal="right"/>
    </xf>
    <xf numFmtId="164" fontId="0" fillId="3" borderId="2" xfId="1" applyFont="1" applyFill="1" applyBorder="1" applyAlignment="1">
      <alignment wrapText="1"/>
    </xf>
    <xf numFmtId="39" fontId="0" fillId="3" borderId="2" xfId="1" applyNumberFormat="1" applyFont="1" applyFill="1" applyBorder="1" applyAlignment="1">
      <alignment wrapText="1"/>
    </xf>
    <xf numFmtId="164" fontId="0" fillId="3" borderId="3" xfId="1" applyFont="1" applyFill="1" applyBorder="1" applyAlignment="1">
      <alignment wrapText="1"/>
    </xf>
    <xf numFmtId="164" fontId="4" fillId="3" borderId="8" xfId="1" applyFont="1" applyFill="1" applyBorder="1" applyAlignment="1">
      <alignment wrapText="1"/>
    </xf>
    <xf numFmtId="164" fontId="0" fillId="3" borderId="1" xfId="1" applyFont="1" applyFill="1" applyBorder="1"/>
    <xf numFmtId="39" fontId="1" fillId="3" borderId="3" xfId="1" applyNumberFormat="1" applyFont="1" applyFill="1" applyBorder="1"/>
    <xf numFmtId="164" fontId="0" fillId="3" borderId="2" xfId="1" applyFont="1" applyFill="1" applyBorder="1" applyAlignment="1">
      <alignment horizontal="right"/>
    </xf>
    <xf numFmtId="0" fontId="0" fillId="3" borderId="1" xfId="0" applyFill="1" applyBorder="1"/>
    <xf numFmtId="164" fontId="0" fillId="3" borderId="2" xfId="1" applyNumberFormat="1" applyFont="1" applyFill="1" applyBorder="1"/>
    <xf numFmtId="164" fontId="4" fillId="3" borderId="12" xfId="1" applyFont="1" applyFill="1" applyBorder="1"/>
    <xf numFmtId="164" fontId="4" fillId="3" borderId="2" xfId="0" applyNumberFormat="1" applyFont="1" applyFill="1" applyBorder="1"/>
    <xf numFmtId="39" fontId="10" fillId="3" borderId="2" xfId="0" applyNumberFormat="1" applyFont="1" applyFill="1" applyBorder="1"/>
    <xf numFmtId="4" fontId="4" fillId="3" borderId="8" xfId="0" applyNumberFormat="1" applyFont="1" applyFill="1" applyBorder="1"/>
    <xf numFmtId="0" fontId="1" fillId="3" borderId="0" xfId="0" applyFont="1" applyFill="1" applyBorder="1"/>
    <xf numFmtId="0" fontId="10" fillId="3" borderId="0" xfId="0" applyFont="1" applyFill="1" applyBorder="1" applyAlignment="1"/>
    <xf numFmtId="2" fontId="1" fillId="3" borderId="3" xfId="1" applyNumberFormat="1" applyFont="1" applyFill="1" applyBorder="1"/>
    <xf numFmtId="0" fontId="1" fillId="0" borderId="12" xfId="0" applyFont="1" applyBorder="1"/>
    <xf numFmtId="0" fontId="6" fillId="3" borderId="0" xfId="0" applyFont="1" applyFill="1" applyBorder="1" applyAlignment="1"/>
    <xf numFmtId="0" fontId="0" fillId="3" borderId="0" xfId="0" applyFill="1" applyBorder="1" applyAlignment="1"/>
    <xf numFmtId="164" fontId="20" fillId="3" borderId="3" xfId="1" applyFont="1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4" xfId="1" applyFont="1" applyFill="1" applyBorder="1"/>
    <xf numFmtId="164" fontId="0" fillId="3" borderId="5" xfId="1" applyFont="1" applyFill="1" applyBorder="1"/>
    <xf numFmtId="39" fontId="0" fillId="3" borderId="4" xfId="1" applyNumberFormat="1" applyFont="1" applyFill="1" applyBorder="1"/>
    <xf numFmtId="39" fontId="0" fillId="3" borderId="5" xfId="1" applyNumberFormat="1" applyFont="1" applyFill="1" applyBorder="1"/>
    <xf numFmtId="164" fontId="0" fillId="3" borderId="7" xfId="1" applyFont="1" applyFill="1" applyBorder="1"/>
    <xf numFmtId="164" fontId="0" fillId="3" borderId="14" xfId="1" applyFont="1" applyFill="1" applyBorder="1"/>
    <xf numFmtId="164" fontId="0" fillId="3" borderId="10" xfId="1" applyFont="1" applyFill="1" applyBorder="1"/>
    <xf numFmtId="39" fontId="1" fillId="3" borderId="4" xfId="1" applyNumberFormat="1" applyFont="1" applyFill="1" applyBorder="1"/>
    <xf numFmtId="39" fontId="1" fillId="3" borderId="7" xfId="1" applyNumberFormat="1" applyFont="1" applyFill="1" applyBorder="1"/>
    <xf numFmtId="39" fontId="4" fillId="3" borderId="2" xfId="1" applyNumberFormat="1" applyFont="1" applyFill="1" applyBorder="1"/>
    <xf numFmtId="39" fontId="4" fillId="3" borderId="3" xfId="1" applyNumberFormat="1" applyFont="1" applyFill="1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8" fillId="3" borderId="0" xfId="0" applyFont="1" applyFill="1"/>
    <xf numFmtId="0" fontId="1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8" fillId="3" borderId="2" xfId="0" applyFont="1" applyFill="1" applyBorder="1"/>
    <xf numFmtId="0" fontId="1" fillId="3" borderId="2" xfId="0" applyFont="1" applyFill="1" applyBorder="1"/>
    <xf numFmtId="164" fontId="4" fillId="3" borderId="9" xfId="1" applyFont="1" applyFill="1" applyBorder="1"/>
    <xf numFmtId="164" fontId="4" fillId="3" borderId="0" xfId="1" applyFont="1" applyFill="1" applyBorder="1"/>
    <xf numFmtId="164" fontId="6" fillId="3" borderId="9" xfId="0" applyNumberFormat="1" applyFont="1" applyFill="1" applyBorder="1"/>
    <xf numFmtId="0" fontId="18" fillId="3" borderId="0" xfId="0" applyFont="1" applyFill="1" applyBorder="1"/>
    <xf numFmtId="164" fontId="7" fillId="3" borderId="3" xfId="1" applyFont="1" applyFill="1" applyBorder="1"/>
    <xf numFmtId="164" fontId="7" fillId="3" borderId="2" xfId="1" applyFont="1" applyFill="1" applyBorder="1"/>
    <xf numFmtId="164" fontId="1" fillId="3" borderId="5" xfId="1" applyFont="1" applyFill="1" applyBorder="1"/>
    <xf numFmtId="39" fontId="1" fillId="3" borderId="5" xfId="1" applyNumberFormat="1" applyFont="1" applyFill="1" applyBorder="1"/>
    <xf numFmtId="164" fontId="1" fillId="3" borderId="14" xfId="1" applyFont="1" applyFill="1" applyBorder="1"/>
    <xf numFmtId="0" fontId="1" fillId="3" borderId="1" xfId="0" applyFont="1" applyFill="1" applyBorder="1"/>
    <xf numFmtId="2" fontId="10" fillId="3" borderId="3" xfId="1" applyNumberFormat="1" applyFont="1" applyFill="1" applyBorder="1"/>
    <xf numFmtId="164" fontId="1" fillId="3" borderId="0" xfId="0" applyNumberFormat="1" applyFont="1" applyFill="1"/>
    <xf numFmtId="2" fontId="1" fillId="3" borderId="2" xfId="1" applyNumberFormat="1" applyFont="1" applyFill="1" applyBorder="1" applyAlignment="1">
      <alignment horizontal="right"/>
    </xf>
    <xf numFmtId="2" fontId="1" fillId="0" borderId="2" xfId="1" applyNumberFormat="1" applyFont="1" applyBorder="1" applyAlignment="1">
      <alignment horizontal="right"/>
    </xf>
    <xf numFmtId="2" fontId="10" fillId="3" borderId="2" xfId="0" applyNumberFormat="1" applyFont="1" applyFill="1" applyBorder="1"/>
    <xf numFmtId="2" fontId="0" fillId="3" borderId="3" xfId="0" applyNumberFormat="1" applyFill="1" applyBorder="1"/>
    <xf numFmtId="2" fontId="4" fillId="3" borderId="8" xfId="1" applyNumberFormat="1" applyFont="1" applyFill="1" applyBorder="1"/>
    <xf numFmtId="0" fontId="4" fillId="0" borderId="11" xfId="0" applyFont="1" applyFill="1" applyBorder="1"/>
    <xf numFmtId="2" fontId="0" fillId="3" borderId="4" xfId="1" applyNumberFormat="1" applyFont="1" applyFill="1" applyBorder="1"/>
    <xf numFmtId="2" fontId="0" fillId="3" borderId="1" xfId="1" applyNumberFormat="1" applyFont="1" applyFill="1" applyBorder="1"/>
    <xf numFmtId="2" fontId="1" fillId="3" borderId="4" xfId="1" applyNumberFormat="1" applyFont="1" applyFill="1" applyBorder="1"/>
    <xf numFmtId="39" fontId="0" fillId="3" borderId="6" xfId="1" applyNumberFormat="1" applyFont="1" applyFill="1" applyBorder="1"/>
    <xf numFmtId="39" fontId="0" fillId="3" borderId="1" xfId="1" applyNumberFormat="1" applyFont="1" applyFill="1" applyBorder="1"/>
    <xf numFmtId="164" fontId="0" fillId="3" borderId="0" xfId="1" applyFont="1" applyFill="1" applyBorder="1"/>
    <xf numFmtId="164" fontId="0" fillId="0" borderId="0" xfId="0" applyNumberFormat="1" applyBorder="1"/>
    <xf numFmtId="0" fontId="0" fillId="4" borderId="0" xfId="0" applyFill="1"/>
    <xf numFmtId="0" fontId="0" fillId="0" borderId="2" xfId="0" applyFont="1" applyFill="1" applyBorder="1" applyAlignment="1">
      <alignment horizontal="center"/>
    </xf>
    <xf numFmtId="164" fontId="1" fillId="0" borderId="0" xfId="1" applyFont="1"/>
    <xf numFmtId="0" fontId="21" fillId="0" borderId="0" xfId="0" applyFont="1"/>
    <xf numFmtId="164" fontId="20" fillId="0" borderId="0" xfId="1" applyFont="1"/>
    <xf numFmtId="0" fontId="1" fillId="0" borderId="0" xfId="0" quotePrefix="1" applyFont="1" applyBorder="1" applyAlignment="1">
      <alignment horizontal="center"/>
    </xf>
    <xf numFmtId="164" fontId="4" fillId="0" borderId="0" xfId="1" applyFont="1"/>
    <xf numFmtId="164" fontId="7" fillId="0" borderId="0" xfId="1" applyFont="1"/>
    <xf numFmtId="0" fontId="21" fillId="2" borderId="0" xfId="0" applyFont="1" applyFill="1"/>
    <xf numFmtId="0" fontId="6" fillId="0" borderId="0" xfId="0" applyFont="1" applyBorder="1" applyAlignment="1">
      <alignment horizontal="left"/>
    </xf>
    <xf numFmtId="164" fontId="0" fillId="0" borderId="0" xfId="1" applyFont="1" applyAlignment="1">
      <alignment horizontal="left"/>
    </xf>
    <xf numFmtId="0" fontId="0" fillId="0" borderId="0" xfId="0" applyAlignment="1">
      <alignment horizontal="left"/>
    </xf>
    <xf numFmtId="164" fontId="22" fillId="0" borderId="0" xfId="1" applyFont="1" applyAlignment="1"/>
    <xf numFmtId="164" fontId="23" fillId="0" borderId="0" xfId="1" applyFont="1" applyAlignment="1"/>
    <xf numFmtId="164" fontId="20" fillId="0" borderId="2" xfId="1" applyFont="1" applyFill="1" applyBorder="1" applyAlignment="1">
      <alignment horizontal="center"/>
    </xf>
    <xf numFmtId="164" fontId="20" fillId="0" borderId="0" xfId="1" applyFont="1" applyBorder="1"/>
    <xf numFmtId="0" fontId="1" fillId="0" borderId="0" xfId="0" applyFont="1" applyAlignment="1">
      <alignment horizontal="left"/>
    </xf>
    <xf numFmtId="164" fontId="24" fillId="0" borderId="0" xfId="0" applyNumberFormat="1" applyFont="1"/>
    <xf numFmtId="164" fontId="0" fillId="0" borderId="0" xfId="0" applyNumberFormat="1" applyAlignment="1">
      <alignment horizontal="left"/>
    </xf>
    <xf numFmtId="0" fontId="1" fillId="3" borderId="0" xfId="0" applyFont="1" applyFill="1" applyAlignment="1">
      <alignment horizontal="right"/>
    </xf>
    <xf numFmtId="0" fontId="10" fillId="3" borderId="2" xfId="0" applyFont="1" applyFill="1" applyBorder="1"/>
    <xf numFmtId="0" fontId="9" fillId="3" borderId="0" xfId="0" applyFont="1" applyFill="1" applyBorder="1" applyAlignment="1"/>
    <xf numFmtId="0" fontId="2" fillId="3" borderId="0" xfId="0" applyFont="1" applyFill="1" applyBorder="1" applyAlignment="1"/>
    <xf numFmtId="0" fontId="16" fillId="3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164" fontId="10" fillId="3" borderId="0" xfId="1" applyFont="1" applyFill="1" applyBorder="1"/>
    <xf numFmtId="2" fontId="10" fillId="3" borderId="0" xfId="1" applyNumberFormat="1" applyFont="1" applyFill="1" applyBorder="1"/>
    <xf numFmtId="4" fontId="10" fillId="3" borderId="0" xfId="1" applyNumberFormat="1" applyFont="1" applyFill="1" applyBorder="1"/>
    <xf numFmtId="39" fontId="4" fillId="3" borderId="0" xfId="1" applyNumberFormat="1" applyFont="1" applyFill="1" applyBorder="1"/>
    <xf numFmtId="164" fontId="1" fillId="3" borderId="0" xfId="1" applyFont="1" applyFill="1" applyBorder="1"/>
    <xf numFmtId="2" fontId="0" fillId="0" borderId="0" xfId="1" applyNumberFormat="1" applyFont="1" applyBorder="1"/>
    <xf numFmtId="39" fontId="4" fillId="0" borderId="0" xfId="1" applyNumberFormat="1" applyFont="1" applyBorder="1"/>
    <xf numFmtId="4" fontId="0" fillId="0" borderId="0" xfId="0" applyNumberFormat="1" applyBorder="1"/>
    <xf numFmtId="39" fontId="0" fillId="0" borderId="0" xfId="1" applyNumberFormat="1" applyFont="1" applyBorder="1"/>
    <xf numFmtId="2" fontId="0" fillId="0" borderId="3" xfId="1" applyNumberFormat="1" applyFont="1" applyBorder="1"/>
    <xf numFmtId="39" fontId="1" fillId="0" borderId="2" xfId="1" applyNumberFormat="1" applyFont="1" applyFill="1" applyBorder="1"/>
    <xf numFmtId="164" fontId="21" fillId="5" borderId="0" xfId="1" applyFont="1" applyFill="1"/>
    <xf numFmtId="0" fontId="4" fillId="0" borderId="6" xfId="0" applyFont="1" applyBorder="1"/>
    <xf numFmtId="0" fontId="20" fillId="0" borderId="0" xfId="0" applyFont="1"/>
    <xf numFmtId="0" fontId="20" fillId="0" borderId="2" xfId="0" applyFont="1" applyFill="1" applyBorder="1" applyAlignment="1">
      <alignment horizontal="center"/>
    </xf>
    <xf numFmtId="0" fontId="4" fillId="0" borderId="10" xfId="0" applyFont="1" applyBorder="1"/>
    <xf numFmtId="164" fontId="25" fillId="2" borderId="0" xfId="1" applyFont="1" applyFill="1"/>
    <xf numFmtId="0" fontId="0" fillId="0" borderId="0" xfId="0" applyBorder="1" applyAlignment="1">
      <alignment horizontal="center"/>
    </xf>
    <xf numFmtId="0" fontId="26" fillId="0" borderId="5" xfId="0" applyFont="1" applyBorder="1"/>
    <xf numFmtId="0" fontId="3" fillId="0" borderId="14" xfId="0" applyFont="1" applyBorder="1"/>
    <xf numFmtId="2" fontId="0" fillId="3" borderId="14" xfId="1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164" fontId="28" fillId="0" borderId="0" xfId="1" applyFont="1"/>
    <xf numFmtId="164" fontId="28" fillId="2" borderId="0" xfId="1" applyFont="1" applyFill="1"/>
    <xf numFmtId="164" fontId="27" fillId="2" borderId="0" xfId="0" applyNumberFormat="1" applyFont="1" applyFill="1"/>
    <xf numFmtId="0" fontId="3" fillId="0" borderId="0" xfId="0" applyFont="1" applyBorder="1" applyAlignment="1">
      <alignment horizontal="center"/>
    </xf>
    <xf numFmtId="2" fontId="1" fillId="3" borderId="3" xfId="1" applyNumberFormat="1" applyFont="1" applyFill="1" applyBorder="1" applyAlignment="1">
      <alignment horizontal="right"/>
    </xf>
    <xf numFmtId="0" fontId="1" fillId="0" borderId="4" xfId="0" applyFont="1" applyBorder="1"/>
    <xf numFmtId="164" fontId="0" fillId="3" borderId="0" xfId="1" applyFont="1" applyFill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1" fillId="3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1" fillId="3" borderId="2" xfId="1" applyFont="1" applyFill="1" applyBorder="1" applyAlignment="1">
      <alignment horizontal="center"/>
    </xf>
    <xf numFmtId="164" fontId="0" fillId="0" borderId="2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ol%20ledger%202018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UDGET%20NEW/ledger%202019/2019%20ledger%20gen.%20fun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UDGET%20NEW/increase/4th%20tranche-Ne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%20ledger%202018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2020%20(4th%20tranche)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BUDGET%20NEW\ledger%202019\2019%20ledger%20gen.%20fun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%20D\BUDGET%20NEW\ledger%202019\2019%20ledger%20gen.%20fun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ontrol%20ledger%202018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BUDGET%20NEW/ledger%202019/2019%2020%25%20IRA%20Led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PLOAN-HEAVY EQUIPTMENT"/>
      <sheetName val="Gen. Fund Cont.2017"/>
      <sheetName val="Gen. Fund Cont.2016 down"/>
      <sheetName val="20% Current"/>
      <sheetName val="20%Reallign.001-0416 Continuing"/>
      <sheetName val="20% Reallig.001-0122 Continuing"/>
      <sheetName val="20% CY 2017 Continuing"/>
      <sheetName val="20% Continuing 2016 down"/>
      <sheetName val="Sr, Citizen Cont."/>
      <sheetName val="Sr. Cictizen CO"/>
      <sheetName val="Sr. Citizen MOOE"/>
      <sheetName val="GAD Continuing"/>
      <sheetName val="GAD Current MOOE"/>
      <sheetName val="PWD Continuing"/>
      <sheetName val="PWD CO"/>
      <sheetName val="PWD MOOE"/>
      <sheetName val="LCPC CO Cont"/>
      <sheetName val="LCPC MOOE"/>
      <sheetName val="Unexpended CalamityTransferred "/>
      <sheetName val="Calamity Continuing"/>
      <sheetName val="Calamity Fund Revised"/>
      <sheetName val="Calamity Fund CO"/>
      <sheetName val="Calamity Fund MOOE"/>
      <sheetName val="Aid to 24 Brgys."/>
      <sheetName val="Election Reserve"/>
      <sheetName val="COA"/>
      <sheetName val="PNP CO"/>
      <sheetName val="PNP MOOE"/>
      <sheetName val="PNP PS"/>
      <sheetName val="Market CO"/>
      <sheetName val="Market MOOE"/>
      <sheetName val="Market PS"/>
      <sheetName val="Engineer CO"/>
      <sheetName val="Engineer MOOE"/>
      <sheetName val="Engineer PS"/>
      <sheetName val="Agri CO"/>
      <sheetName val="Agri MOOE"/>
      <sheetName val="Agri PS1"/>
      <sheetName val="DSWD CO"/>
      <sheetName val="DSWD MOOE"/>
      <sheetName val="DSWD PS"/>
      <sheetName val="Plaza Parks CO"/>
      <sheetName val="Plaza&amp;Parks MOOE"/>
      <sheetName val="Plaza &amp;Parks PS"/>
      <sheetName val="Health CO"/>
      <sheetName val="Health MOOE"/>
      <sheetName val="Health PS"/>
      <sheetName val="Assessor's CO"/>
      <sheetName val="Assessor's MOOE"/>
      <sheetName val="Assessor's PS"/>
      <sheetName val="Treas. CO"/>
      <sheetName val="Treas. MOOE"/>
      <sheetName val="Treas. PS"/>
      <sheetName val="Acctg. CO"/>
      <sheetName val="Acctg. MOOE"/>
      <sheetName val="Acctg, PS"/>
      <sheetName val="Budget CO"/>
      <sheetName val="Budget MOOE"/>
      <sheetName val="Budget PS"/>
      <sheetName val="LCR CO"/>
      <sheetName val="LCR MOOE"/>
      <sheetName val="LCR PS"/>
      <sheetName val="MPDC CO"/>
      <sheetName val="MPDC MOOE"/>
      <sheetName val="MPDC PS"/>
      <sheetName val="SB CO"/>
      <sheetName val="SB MOOE"/>
      <sheetName val="SB PS"/>
      <sheetName val="Mayor's  CO"/>
      <sheetName val="Mayor's Office MOOE"/>
      <sheetName val="Mayors Office (ps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267">
          <cell r="M267">
            <v>71640</v>
          </cell>
          <cell r="V267">
            <v>100000</v>
          </cell>
        </row>
      </sheetData>
      <sheetData sheetId="54" refreshError="1">
        <row r="1491">
          <cell r="F1491">
            <v>69220</v>
          </cell>
          <cell r="N1491">
            <v>109959</v>
          </cell>
          <cell r="AP1491">
            <v>13549.8</v>
          </cell>
          <cell r="BH1491">
            <v>313995.92</v>
          </cell>
        </row>
      </sheetData>
      <sheetData sheetId="55" refreshError="1">
        <row r="2">
          <cell r="Z2" t="str">
            <v>5-01-04-030</v>
          </cell>
        </row>
        <row r="231">
          <cell r="F231">
            <v>1174536</v>
          </cell>
          <cell r="H231">
            <v>110000</v>
          </cell>
          <cell r="I231">
            <v>67500</v>
          </cell>
          <cell r="J231">
            <v>67500</v>
          </cell>
          <cell r="M231">
            <v>30000</v>
          </cell>
          <cell r="S231">
            <v>124998.81</v>
          </cell>
          <cell r="T231">
            <v>24500</v>
          </cell>
          <cell r="U231">
            <v>209017.8</v>
          </cell>
          <cell r="V231">
            <v>140944.32000000001</v>
          </cell>
          <cell r="W231">
            <v>5400</v>
          </cell>
          <cell r="X231">
            <v>14669.580000000002</v>
          </cell>
          <cell r="Y231">
            <v>5400</v>
          </cell>
          <cell r="Z231">
            <v>693963.80999999994</v>
          </cell>
          <cell r="AA231">
            <v>129820</v>
          </cell>
        </row>
      </sheetData>
      <sheetData sheetId="56" refreshError="1"/>
      <sheetData sheetId="57" refreshError="1">
        <row r="1491">
          <cell r="F1491">
            <v>31792</v>
          </cell>
          <cell r="I1491">
            <v>20600</v>
          </cell>
          <cell r="N1491">
            <v>69991.350000000006</v>
          </cell>
          <cell r="AR1491">
            <v>800</v>
          </cell>
        </row>
      </sheetData>
      <sheetData sheetId="58" refreshError="1">
        <row r="231">
          <cell r="F231">
            <v>767972</v>
          </cell>
          <cell r="H231">
            <v>70000</v>
          </cell>
          <cell r="I231">
            <v>67500</v>
          </cell>
          <cell r="J231">
            <v>67500</v>
          </cell>
          <cell r="M231">
            <v>18000</v>
          </cell>
          <cell r="T231">
            <v>15000</v>
          </cell>
          <cell r="U231">
            <v>144542</v>
          </cell>
          <cell r="V231">
            <v>92156.640000000029</v>
          </cell>
          <cell r="W231">
            <v>3400</v>
          </cell>
          <cell r="X231">
            <v>9285.2800000000043</v>
          </cell>
          <cell r="Y231">
            <v>3362.8000000000006</v>
          </cell>
          <cell r="Z231">
            <v>1292743.31</v>
          </cell>
          <cell r="AA231">
            <v>78280</v>
          </cell>
        </row>
      </sheetData>
      <sheetData sheetId="59" refreshError="1"/>
      <sheetData sheetId="60" refreshError="1">
        <row r="1491">
          <cell r="F1491">
            <v>26640</v>
          </cell>
          <cell r="I1491">
            <v>10000</v>
          </cell>
          <cell r="N1491">
            <v>39641.449999999997</v>
          </cell>
          <cell r="BH1491">
            <v>69526.500000000015</v>
          </cell>
        </row>
      </sheetData>
      <sheetData sheetId="61" refreshError="1">
        <row r="231">
          <cell r="F231">
            <v>750982.66</v>
          </cell>
          <cell r="H231">
            <v>48000</v>
          </cell>
          <cell r="I231">
            <v>67500</v>
          </cell>
          <cell r="J231">
            <v>67500</v>
          </cell>
          <cell r="M231">
            <v>12000</v>
          </cell>
          <cell r="O231">
            <v>0</v>
          </cell>
          <cell r="T231">
            <v>10000</v>
          </cell>
          <cell r="U231">
            <v>125162</v>
          </cell>
          <cell r="V231">
            <v>90116.64</v>
          </cell>
          <cell r="W231">
            <v>2400</v>
          </cell>
          <cell r="X231">
            <v>8735.2800000000025</v>
          </cell>
          <cell r="Y231">
            <v>2400</v>
          </cell>
          <cell r="AA231">
            <v>66585</v>
          </cell>
        </row>
      </sheetData>
      <sheetData sheetId="62" refreshError="1"/>
      <sheetData sheetId="63" refreshError="1">
        <row r="1491">
          <cell r="F1491">
            <v>42300</v>
          </cell>
          <cell r="N1491">
            <v>30000</v>
          </cell>
        </row>
      </sheetData>
      <sheetData sheetId="64" refreshError="1">
        <row r="231">
          <cell r="F231">
            <v>854907</v>
          </cell>
          <cell r="H231">
            <v>72000</v>
          </cell>
          <cell r="I231">
            <v>67500</v>
          </cell>
          <cell r="J231">
            <v>67500</v>
          </cell>
          <cell r="M231">
            <v>18000</v>
          </cell>
          <cell r="T231">
            <v>15000</v>
          </cell>
          <cell r="U231">
            <v>142486</v>
          </cell>
          <cell r="V231">
            <v>102589.92000000003</v>
          </cell>
          <cell r="W231">
            <v>3600</v>
          </cell>
          <cell r="X231">
            <v>10351.32</v>
          </cell>
          <cell r="Y231">
            <v>3544.3200000000011</v>
          </cell>
          <cell r="AA231">
            <v>77250</v>
          </cell>
        </row>
      </sheetData>
      <sheetData sheetId="65" refreshError="1">
        <row r="267">
          <cell r="M267">
            <v>100000</v>
          </cell>
          <cell r="V267">
            <v>200000</v>
          </cell>
        </row>
      </sheetData>
      <sheetData sheetId="66" refreshError="1"/>
      <sheetData sheetId="67" refreshError="1">
        <row r="231">
          <cell r="F231">
            <v>7105153.6900000004</v>
          </cell>
          <cell r="H231">
            <v>348822.74</v>
          </cell>
          <cell r="I231">
            <v>790875</v>
          </cell>
          <cell r="J231">
            <v>790875</v>
          </cell>
          <cell r="M231">
            <v>84000</v>
          </cell>
          <cell r="O231">
            <v>0</v>
          </cell>
          <cell r="R231">
            <v>0</v>
          </cell>
          <cell r="T231">
            <v>69000</v>
          </cell>
          <cell r="U231">
            <v>1126063.6000000001</v>
          </cell>
          <cell r="V231">
            <v>794092.6100000001</v>
          </cell>
          <cell r="W231">
            <v>15600</v>
          </cell>
          <cell r="X231">
            <v>80850</v>
          </cell>
          <cell r="Y231">
            <v>15795.12</v>
          </cell>
          <cell r="Z231">
            <v>320382.61</v>
          </cell>
          <cell r="AA231">
            <v>646505</v>
          </cell>
        </row>
      </sheetData>
      <sheetData sheetId="68" refreshError="1">
        <row r="267">
          <cell r="L267">
            <v>164150</v>
          </cell>
          <cell r="M267">
            <v>219850</v>
          </cell>
          <cell r="Q267">
            <v>826275.6</v>
          </cell>
          <cell r="V267">
            <v>119870</v>
          </cell>
          <cell r="AA267">
            <v>312576.67000000004</v>
          </cell>
        </row>
      </sheetData>
      <sheetData sheetId="69" refreshError="1">
        <row r="2">
          <cell r="BD2" t="str">
            <v>5-02-10-030</v>
          </cell>
        </row>
        <row r="1560">
          <cell r="F1560">
            <v>183028</v>
          </cell>
          <cell r="G1560">
            <v>23513</v>
          </cell>
          <cell r="I1560">
            <v>168086.12</v>
          </cell>
          <cell r="J1560">
            <v>60000</v>
          </cell>
          <cell r="N1560">
            <v>504000</v>
          </cell>
          <cell r="T1560">
            <v>1078560.92</v>
          </cell>
          <cell r="X1560">
            <v>91734</v>
          </cell>
          <cell r="AC1560">
            <v>55266.049999999996</v>
          </cell>
          <cell r="AF1560">
            <v>10000</v>
          </cell>
          <cell r="AH1560">
            <v>70680</v>
          </cell>
          <cell r="AI1560">
            <v>8680</v>
          </cell>
          <cell r="AJ1560">
            <v>1512</v>
          </cell>
          <cell r="AK1560">
            <v>225000</v>
          </cell>
          <cell r="AM1560">
            <v>429645</v>
          </cell>
          <cell r="AN1560">
            <v>250000</v>
          </cell>
          <cell r="AO1560">
            <v>10000</v>
          </cell>
          <cell r="AP1560">
            <v>69830</v>
          </cell>
          <cell r="AR1560">
            <v>70000</v>
          </cell>
          <cell r="AS1560">
            <v>735140</v>
          </cell>
          <cell r="AY1560">
            <v>298671</v>
          </cell>
          <cell r="AZ1560">
            <v>1000000</v>
          </cell>
          <cell r="BA1560">
            <v>615500</v>
          </cell>
          <cell r="BB1560">
            <v>55000</v>
          </cell>
          <cell r="BD1560">
            <v>188200</v>
          </cell>
          <cell r="BE1560">
            <v>847684.86</v>
          </cell>
          <cell r="BF1560">
            <v>3749.5</v>
          </cell>
          <cell r="BG1560">
            <v>407602.49000000005</v>
          </cell>
          <cell r="BH1560">
            <v>201536.86000000002</v>
          </cell>
          <cell r="BI1560">
            <v>150000</v>
          </cell>
          <cell r="BK1560">
            <v>48833.75</v>
          </cell>
          <cell r="BL1560">
            <v>524399.48</v>
          </cell>
          <cell r="BM1560">
            <v>48000</v>
          </cell>
          <cell r="BN1560">
            <v>39270.82</v>
          </cell>
          <cell r="BO1560">
            <v>52200</v>
          </cell>
          <cell r="BP1560">
            <v>284194.23</v>
          </cell>
          <cell r="BR1560">
            <v>51300</v>
          </cell>
        </row>
      </sheetData>
      <sheetData sheetId="70" refreshError="1">
        <row r="231">
          <cell r="F231">
            <v>3066348.2</v>
          </cell>
          <cell r="H231">
            <v>384000</v>
          </cell>
          <cell r="I231">
            <v>81000</v>
          </cell>
          <cell r="J231">
            <v>81000</v>
          </cell>
          <cell r="L231">
            <v>21000</v>
          </cell>
          <cell r="M231">
            <v>96000</v>
          </cell>
          <cell r="Q231">
            <v>100000</v>
          </cell>
          <cell r="T231">
            <v>80000</v>
          </cell>
          <cell r="U231">
            <v>511058</v>
          </cell>
          <cell r="V231">
            <v>367961.75999999995</v>
          </cell>
          <cell r="W231">
            <v>19200</v>
          </cell>
          <cell r="X231">
            <v>43179.07</v>
          </cell>
          <cell r="Y231">
            <v>17848.320000000003</v>
          </cell>
          <cell r="AA231">
            <v>299100</v>
          </cell>
        </row>
      </sheetData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RS OFFICE (ps)"/>
      <sheetName val="mayor's office (co)"/>
      <sheetName val="supplemental1"/>
      <sheetName val="supplemental 003"/>
      <sheetName val="AICS"/>
      <sheetName val="mayor's office (mooe)"/>
      <sheetName val="sb (ps)"/>
      <sheetName val="supplemental"/>
      <sheetName val="sb(mooe)"/>
      <sheetName val="SB CO"/>
      <sheetName val="sb(travel)"/>
      <sheetName val="mpdc (ps)"/>
      <sheetName val="MPDC CO"/>
      <sheetName val="mpdc(mooe)"/>
      <sheetName val="lcr (ps)"/>
      <sheetName val="LCR CO"/>
      <sheetName val="lcr(mooe)"/>
      <sheetName val="budget(ps)"/>
      <sheetName val="BUDGET CO"/>
      <sheetName val="budget(mooe)"/>
      <sheetName val="ACCOUNTANTS (PS)"/>
      <sheetName val="ACCTG CO"/>
      <sheetName val="accountant (mooe)"/>
      <sheetName val="treasurer(ps)"/>
      <sheetName val="treasurer co"/>
      <sheetName val="treasurer(mooe)"/>
      <sheetName val="assessors(ps)"/>
      <sheetName val="ASSESSOR CO"/>
      <sheetName val="assessor(mooe)"/>
      <sheetName val="plaza(ps)"/>
      <sheetName val="plaza(co)"/>
      <sheetName val="plaza(mooe)"/>
      <sheetName val="dswd(ps)"/>
      <sheetName val="dswd co"/>
      <sheetName val="dswd(mooe)"/>
      <sheetName val="engineering (ps)"/>
      <sheetName val="eng co"/>
      <sheetName val="engineering (mooe)"/>
      <sheetName val="agri(ps)"/>
      <sheetName val="agri co"/>
      <sheetName val="agri(mooe)"/>
      <sheetName val="coa"/>
      <sheetName val="pnp ps"/>
      <sheetName val="PNP CO"/>
      <sheetName val="pnp mooe"/>
      <sheetName val="health(ps)"/>
      <sheetName val="health co"/>
      <sheetName val="health (mooe)"/>
      <sheetName val="market(ps)"/>
      <sheetName val="market(mooe)"/>
      <sheetName val="market(co)"/>
      <sheetName val="Sheet2"/>
      <sheetName val="Sheet3"/>
      <sheetName val="Sheet1"/>
    </sheetNames>
    <sheetDataSet>
      <sheetData sheetId="0">
        <row r="44">
          <cell r="E44">
            <v>1587794</v>
          </cell>
          <cell r="F44">
            <v>192000</v>
          </cell>
          <cell r="G44">
            <v>39375</v>
          </cell>
          <cell r="I44">
            <v>14000</v>
          </cell>
          <cell r="J44">
            <v>39375</v>
          </cell>
          <cell r="L44">
            <v>96000</v>
          </cell>
          <cell r="M44">
            <v>264649</v>
          </cell>
          <cell r="N44">
            <v>0</v>
          </cell>
          <cell r="O44">
            <v>0</v>
          </cell>
          <cell r="P44">
            <v>190557.28</v>
          </cell>
          <cell r="Q44">
            <v>9600</v>
          </cell>
          <cell r="R44">
            <v>19839.36</v>
          </cell>
          <cell r="S44">
            <v>8978.94</v>
          </cell>
          <cell r="T44">
            <v>0</v>
          </cell>
          <cell r="V44">
            <v>0</v>
          </cell>
        </row>
        <row r="45">
          <cell r="E45">
            <v>2463898</v>
          </cell>
          <cell r="F45">
            <v>288000</v>
          </cell>
          <cell r="G45">
            <v>154125</v>
          </cell>
          <cell r="I45">
            <v>28000</v>
          </cell>
          <cell r="J45">
            <v>154125</v>
          </cell>
          <cell r="K45">
            <v>0</v>
          </cell>
          <cell r="L45">
            <v>24000</v>
          </cell>
          <cell r="M45">
            <v>410633</v>
          </cell>
          <cell r="N45">
            <v>158968</v>
          </cell>
          <cell r="O45">
            <v>100000</v>
          </cell>
          <cell r="P45">
            <v>295652.71999999997</v>
          </cell>
          <cell r="Q45">
            <v>14400</v>
          </cell>
          <cell r="R45">
            <v>35910.640000000014</v>
          </cell>
          <cell r="S45">
            <v>15021.059999999992</v>
          </cell>
          <cell r="T45">
            <v>617777</v>
          </cell>
          <cell r="V45">
            <v>337641</v>
          </cell>
        </row>
      </sheetData>
      <sheetData sheetId="1">
        <row r="15">
          <cell r="G15">
            <v>51960</v>
          </cell>
        </row>
      </sheetData>
      <sheetData sheetId="2"/>
      <sheetData sheetId="3"/>
      <sheetData sheetId="4"/>
      <sheetData sheetId="5">
        <row r="272">
          <cell r="E272">
            <v>60578.03</v>
          </cell>
          <cell r="G272">
            <v>0</v>
          </cell>
          <cell r="H272">
            <v>100000</v>
          </cell>
          <cell r="I272">
            <v>60000</v>
          </cell>
          <cell r="J272">
            <v>0</v>
          </cell>
          <cell r="K272">
            <v>10000</v>
          </cell>
          <cell r="L272">
            <v>158068</v>
          </cell>
          <cell r="M272">
            <v>43021.380000000005</v>
          </cell>
          <cell r="N272">
            <v>1500</v>
          </cell>
          <cell r="O272">
            <v>9800</v>
          </cell>
          <cell r="P272">
            <v>209900</v>
          </cell>
          <cell r="Q272">
            <v>1908</v>
          </cell>
          <cell r="V272">
            <v>100000</v>
          </cell>
          <cell r="Y272">
            <v>1300</v>
          </cell>
          <cell r="AA272">
            <v>275000</v>
          </cell>
          <cell r="AB272">
            <v>262835.55</v>
          </cell>
          <cell r="AC272">
            <v>33750</v>
          </cell>
          <cell r="AD272">
            <v>348790</v>
          </cell>
          <cell r="AE272">
            <v>0</v>
          </cell>
          <cell r="AF272">
            <v>0</v>
          </cell>
          <cell r="AG272">
            <v>2229</v>
          </cell>
          <cell r="AH272">
            <v>739306</v>
          </cell>
          <cell r="AK272">
            <v>0</v>
          </cell>
          <cell r="AL272">
            <v>74273.89</v>
          </cell>
          <cell r="AN272">
            <v>503500</v>
          </cell>
          <cell r="AQ272">
            <v>38358.380000000005</v>
          </cell>
          <cell r="AR272">
            <v>291334.38</v>
          </cell>
          <cell r="AS272">
            <v>198000</v>
          </cell>
          <cell r="AV272">
            <v>140700</v>
          </cell>
        </row>
        <row r="273">
          <cell r="F273">
            <v>24000</v>
          </cell>
          <cell r="J273">
            <v>600000</v>
          </cell>
          <cell r="K273">
            <v>20000</v>
          </cell>
          <cell r="L273">
            <v>191932</v>
          </cell>
          <cell r="M273">
            <v>56978.62</v>
          </cell>
          <cell r="N273">
            <v>198500</v>
          </cell>
          <cell r="O273">
            <v>200</v>
          </cell>
          <cell r="P273">
            <v>15100</v>
          </cell>
          <cell r="Q273">
            <v>3092</v>
          </cell>
          <cell r="R273">
            <v>250000</v>
          </cell>
          <cell r="T273">
            <v>300000</v>
          </cell>
          <cell r="W273">
            <v>10000</v>
          </cell>
          <cell r="X273">
            <v>70000</v>
          </cell>
          <cell r="Y273">
            <v>68700</v>
          </cell>
          <cell r="Z273">
            <v>31500</v>
          </cell>
          <cell r="AC273">
            <v>33750</v>
          </cell>
          <cell r="AE273">
            <v>1000000</v>
          </cell>
          <cell r="AF273">
            <v>35000</v>
          </cell>
          <cell r="AH273">
            <v>340694</v>
          </cell>
          <cell r="AJ273">
            <v>0</v>
          </cell>
          <cell r="AM273">
            <v>50000</v>
          </cell>
          <cell r="AO273">
            <v>50000</v>
          </cell>
          <cell r="AP273">
            <v>70000</v>
          </cell>
          <cell r="AQ273">
            <v>1641.6199999999953</v>
          </cell>
          <cell r="AT273">
            <v>221601</v>
          </cell>
          <cell r="AU273">
            <v>200000</v>
          </cell>
        </row>
      </sheetData>
      <sheetData sheetId="6">
        <row r="60">
          <cell r="E60">
            <v>3960365.23</v>
          </cell>
          <cell r="F60">
            <v>180000</v>
          </cell>
          <cell r="G60">
            <v>409500</v>
          </cell>
          <cell r="H60">
            <v>409500</v>
          </cell>
          <cell r="J60">
            <v>90000</v>
          </cell>
          <cell r="K60">
            <v>657863</v>
          </cell>
          <cell r="L60">
            <v>0</v>
          </cell>
          <cell r="M60">
            <v>0</v>
          </cell>
          <cell r="N60">
            <v>473661.36</v>
          </cell>
          <cell r="O60">
            <v>7800</v>
          </cell>
          <cell r="P60">
            <v>42075</v>
          </cell>
          <cell r="Q60">
            <v>8673.2999999999993</v>
          </cell>
          <cell r="S60">
            <v>0</v>
          </cell>
        </row>
        <row r="61">
          <cell r="P61">
            <v>66625</v>
          </cell>
        </row>
      </sheetData>
      <sheetData sheetId="7"/>
      <sheetData sheetId="8">
        <row r="56">
          <cell r="E56">
            <v>71100</v>
          </cell>
          <cell r="G56">
            <v>30000</v>
          </cell>
          <cell r="L56">
            <v>100000</v>
          </cell>
          <cell r="M56">
            <v>0</v>
          </cell>
          <cell r="N56">
            <v>0</v>
          </cell>
          <cell r="O56">
            <v>0</v>
          </cell>
          <cell r="P56">
            <v>254650</v>
          </cell>
          <cell r="Q56">
            <v>0</v>
          </cell>
          <cell r="R56">
            <v>0</v>
          </cell>
        </row>
        <row r="57">
          <cell r="E57">
            <v>48900</v>
          </cell>
          <cell r="G57">
            <v>70000</v>
          </cell>
          <cell r="K57">
            <v>20000</v>
          </cell>
          <cell r="M57">
            <v>5000</v>
          </cell>
          <cell r="N57">
            <v>100000</v>
          </cell>
          <cell r="O57">
            <v>50000</v>
          </cell>
          <cell r="P57">
            <v>251750</v>
          </cell>
          <cell r="Q57">
            <v>20000</v>
          </cell>
          <cell r="R57">
            <v>30000</v>
          </cell>
        </row>
      </sheetData>
      <sheetData sheetId="9"/>
      <sheetData sheetId="10"/>
      <sheetData sheetId="11">
        <row r="44">
          <cell r="E44">
            <v>447936</v>
          </cell>
          <cell r="F44">
            <v>36000</v>
          </cell>
          <cell r="G44">
            <v>33750</v>
          </cell>
          <cell r="H44">
            <v>33750</v>
          </cell>
          <cell r="J44">
            <v>18000</v>
          </cell>
          <cell r="K44">
            <v>74656</v>
          </cell>
          <cell r="L44">
            <v>0</v>
          </cell>
          <cell r="M44">
            <v>53752.32</v>
          </cell>
          <cell r="N44">
            <v>1800</v>
          </cell>
          <cell r="O44">
            <v>5175.6000000000004</v>
          </cell>
          <cell r="Q44">
            <v>1772.1600000000003</v>
          </cell>
        </row>
        <row r="45">
          <cell r="E45">
            <v>447936</v>
          </cell>
          <cell r="F45">
            <v>36000</v>
          </cell>
          <cell r="G45">
            <v>33750</v>
          </cell>
          <cell r="H45">
            <v>33750</v>
          </cell>
          <cell r="I45">
            <v>0</v>
          </cell>
          <cell r="J45">
            <v>0</v>
          </cell>
          <cell r="K45">
            <v>74656</v>
          </cell>
          <cell r="L45">
            <v>15000</v>
          </cell>
          <cell r="M45">
            <v>53752.679999999993</v>
          </cell>
          <cell r="N45">
            <v>10200</v>
          </cell>
          <cell r="O45">
            <v>7144.3999999999978</v>
          </cell>
          <cell r="Q45">
            <v>72883.839999999997</v>
          </cell>
        </row>
      </sheetData>
      <sheetData sheetId="12"/>
      <sheetData sheetId="13">
        <row r="49">
          <cell r="E49">
            <v>29127</v>
          </cell>
          <cell r="G49">
            <v>115914.79</v>
          </cell>
        </row>
        <row r="50">
          <cell r="E50">
            <v>14873</v>
          </cell>
          <cell r="F50">
            <v>30000</v>
          </cell>
          <cell r="G50">
            <v>161285.21000000002</v>
          </cell>
          <cell r="I50">
            <v>5000</v>
          </cell>
        </row>
      </sheetData>
      <sheetData sheetId="14">
        <row r="42">
          <cell r="E42">
            <v>396468</v>
          </cell>
          <cell r="F42">
            <v>24000</v>
          </cell>
          <cell r="G42">
            <v>33750</v>
          </cell>
          <cell r="H42">
            <v>33750</v>
          </cell>
          <cell r="I42">
            <v>0</v>
          </cell>
          <cell r="J42">
            <v>12000</v>
          </cell>
          <cell r="K42">
            <v>66078</v>
          </cell>
          <cell r="L42">
            <v>0</v>
          </cell>
          <cell r="M42">
            <v>47576.159999999996</v>
          </cell>
          <cell r="N42">
            <v>1200</v>
          </cell>
          <cell r="O42">
            <v>4367.6400000000003</v>
          </cell>
          <cell r="P42">
            <v>1200</v>
          </cell>
          <cell r="Q42">
            <v>0</v>
          </cell>
        </row>
        <row r="43">
          <cell r="E43">
            <v>508232</v>
          </cell>
          <cell r="F43">
            <v>48000</v>
          </cell>
          <cell r="G43">
            <v>33750</v>
          </cell>
          <cell r="H43">
            <v>33750</v>
          </cell>
          <cell r="I43">
            <v>0</v>
          </cell>
          <cell r="J43">
            <v>6000</v>
          </cell>
          <cell r="K43">
            <v>84700</v>
          </cell>
          <cell r="L43">
            <v>15000</v>
          </cell>
          <cell r="M43">
            <v>60993.84</v>
          </cell>
          <cell r="N43">
            <v>2400</v>
          </cell>
          <cell r="O43">
            <v>8132.3599999999969</v>
          </cell>
          <cell r="P43">
            <v>2400</v>
          </cell>
          <cell r="Q43">
            <v>75400</v>
          </cell>
        </row>
      </sheetData>
      <sheetData sheetId="15"/>
      <sheetData sheetId="16">
        <row r="45">
          <cell r="H45">
            <v>34031.24</v>
          </cell>
        </row>
        <row r="46">
          <cell r="E46">
            <v>30000</v>
          </cell>
          <cell r="F46">
            <v>10000</v>
          </cell>
          <cell r="G46">
            <v>50000</v>
          </cell>
          <cell r="H46">
            <v>45968.760000000009</v>
          </cell>
          <cell r="I46">
            <v>10000</v>
          </cell>
        </row>
      </sheetData>
      <sheetData sheetId="17">
        <row r="40">
          <cell r="Q40">
            <v>0</v>
          </cell>
        </row>
        <row r="41">
          <cell r="E41">
            <v>135805.58000000002</v>
          </cell>
          <cell r="F41">
            <v>24000</v>
          </cell>
          <cell r="G41">
            <v>33750</v>
          </cell>
          <cell r="H41">
            <v>33750</v>
          </cell>
          <cell r="J41">
            <v>12000</v>
          </cell>
          <cell r="K41">
            <v>22631</v>
          </cell>
          <cell r="L41">
            <v>0</v>
          </cell>
          <cell r="M41">
            <v>16294.319999999998</v>
          </cell>
          <cell r="N41">
            <v>1200</v>
          </cell>
          <cell r="O41">
            <v>1892.64</v>
          </cell>
          <cell r="P41">
            <v>0</v>
          </cell>
          <cell r="R41">
            <v>1181.4000000000001</v>
          </cell>
        </row>
        <row r="42">
          <cell r="E42">
            <v>773410.42</v>
          </cell>
          <cell r="F42">
            <v>48000</v>
          </cell>
          <cell r="G42">
            <v>33750</v>
          </cell>
          <cell r="H42">
            <v>33750</v>
          </cell>
          <cell r="J42">
            <v>6000</v>
          </cell>
          <cell r="K42">
            <v>128905</v>
          </cell>
          <cell r="L42">
            <v>15000</v>
          </cell>
          <cell r="M42">
            <v>92811.68</v>
          </cell>
          <cell r="N42">
            <v>2400</v>
          </cell>
          <cell r="O42">
            <v>10617.359999999997</v>
          </cell>
          <cell r="P42">
            <v>75768</v>
          </cell>
          <cell r="Q42">
            <v>0</v>
          </cell>
          <cell r="R42">
            <v>2418.5999999999995</v>
          </cell>
        </row>
      </sheetData>
      <sheetData sheetId="18">
        <row r="11">
          <cell r="G11">
            <v>48500</v>
          </cell>
        </row>
        <row r="12">
          <cell r="G12">
            <v>1500</v>
          </cell>
        </row>
      </sheetData>
      <sheetData sheetId="19">
        <row r="51">
          <cell r="E51">
            <v>39040</v>
          </cell>
          <cell r="F51">
            <v>21000</v>
          </cell>
          <cell r="G51">
            <v>20000</v>
          </cell>
          <cell r="H51">
            <v>0</v>
          </cell>
          <cell r="I51">
            <v>15000</v>
          </cell>
        </row>
        <row r="52">
          <cell r="E52">
            <v>25960</v>
          </cell>
          <cell r="F52">
            <v>9000</v>
          </cell>
          <cell r="G52">
            <v>50000</v>
          </cell>
          <cell r="H52">
            <v>10000</v>
          </cell>
          <cell r="I52">
            <v>0</v>
          </cell>
        </row>
      </sheetData>
      <sheetData sheetId="20">
        <row r="49">
          <cell r="E49">
            <v>459408</v>
          </cell>
          <cell r="G49">
            <v>36000</v>
          </cell>
          <cell r="I49">
            <v>33750</v>
          </cell>
          <cell r="J49">
            <v>0</v>
          </cell>
          <cell r="K49">
            <v>18000</v>
          </cell>
          <cell r="L49">
            <v>0</v>
          </cell>
          <cell r="M49">
            <v>0</v>
          </cell>
          <cell r="N49">
            <v>55128.960000000006</v>
          </cell>
          <cell r="O49">
            <v>1800</v>
          </cell>
          <cell r="P49">
            <v>5295.1200000000008</v>
          </cell>
          <cell r="Q49">
            <v>1800</v>
          </cell>
          <cell r="S49">
            <v>0</v>
          </cell>
          <cell r="T49">
            <v>47815.199999999997</v>
          </cell>
        </row>
        <row r="50">
          <cell r="E50">
            <v>995928</v>
          </cell>
          <cell r="G50">
            <v>108000</v>
          </cell>
          <cell r="H50">
            <v>33750</v>
          </cell>
          <cell r="I50">
            <v>33750</v>
          </cell>
          <cell r="J50">
            <v>0</v>
          </cell>
          <cell r="K50">
            <v>18000</v>
          </cell>
          <cell r="L50">
            <v>242556</v>
          </cell>
          <cell r="M50">
            <v>30000</v>
          </cell>
          <cell r="N50">
            <v>119521.03999999998</v>
          </cell>
          <cell r="O50">
            <v>5400</v>
          </cell>
          <cell r="P50">
            <v>14804.879999999997</v>
          </cell>
          <cell r="Q50">
            <v>5400</v>
          </cell>
          <cell r="S50">
            <v>121280</v>
          </cell>
        </row>
      </sheetData>
      <sheetData sheetId="21">
        <row r="8">
          <cell r="G8">
            <v>48400</v>
          </cell>
        </row>
      </sheetData>
      <sheetData sheetId="22">
        <row r="50">
          <cell r="E50">
            <v>32260</v>
          </cell>
          <cell r="F50">
            <v>0</v>
          </cell>
          <cell r="G50">
            <v>190117.83</v>
          </cell>
          <cell r="H50">
            <v>0</v>
          </cell>
        </row>
        <row r="51">
          <cell r="E51">
            <v>72740</v>
          </cell>
          <cell r="H51">
            <v>0</v>
          </cell>
          <cell r="L51">
            <v>10000</v>
          </cell>
        </row>
      </sheetData>
      <sheetData sheetId="23">
        <row r="47">
          <cell r="E47">
            <v>386238</v>
          </cell>
          <cell r="F47">
            <v>60000</v>
          </cell>
          <cell r="G47">
            <v>28125</v>
          </cell>
          <cell r="H47">
            <v>33750</v>
          </cell>
          <cell r="J47">
            <v>36000</v>
          </cell>
          <cell r="K47">
            <v>64373</v>
          </cell>
          <cell r="L47">
            <v>0</v>
          </cell>
          <cell r="M47">
            <v>38623.800000000003</v>
          </cell>
          <cell r="N47">
            <v>2500</v>
          </cell>
          <cell r="O47">
            <v>4425.4400000000005</v>
          </cell>
          <cell r="P47">
            <v>2500</v>
          </cell>
          <cell r="Q47">
            <v>0</v>
          </cell>
          <cell r="R47">
            <v>0</v>
          </cell>
        </row>
        <row r="48">
          <cell r="E48">
            <v>1005954</v>
          </cell>
          <cell r="J48">
            <v>0</v>
          </cell>
          <cell r="K48">
            <v>167659</v>
          </cell>
          <cell r="L48">
            <v>30000</v>
          </cell>
          <cell r="M48">
            <v>128440.19999999997</v>
          </cell>
          <cell r="N48">
            <v>4700</v>
          </cell>
          <cell r="O48">
            <v>14719.559999999998</v>
          </cell>
          <cell r="P48">
            <v>4700</v>
          </cell>
          <cell r="Q48">
            <v>38800</v>
          </cell>
          <cell r="R48">
            <v>116016</v>
          </cell>
        </row>
      </sheetData>
      <sheetData sheetId="24">
        <row r="11">
          <cell r="F11">
            <v>8750</v>
          </cell>
        </row>
      </sheetData>
      <sheetData sheetId="25"/>
      <sheetData sheetId="26">
        <row r="44">
          <cell r="E44">
            <v>435450.01</v>
          </cell>
          <cell r="F44">
            <v>36000</v>
          </cell>
          <cell r="G44">
            <v>33750</v>
          </cell>
          <cell r="H44">
            <v>33750</v>
          </cell>
          <cell r="J44">
            <v>18000</v>
          </cell>
          <cell r="K44">
            <v>72575</v>
          </cell>
          <cell r="M44">
            <v>52254</v>
          </cell>
          <cell r="N44">
            <v>1800</v>
          </cell>
          <cell r="O44">
            <v>5052.4800000000005</v>
          </cell>
          <cell r="Q44">
            <v>0</v>
          </cell>
          <cell r="R44">
            <v>1781.4</v>
          </cell>
        </row>
      </sheetData>
      <sheetData sheetId="27">
        <row r="11">
          <cell r="F11">
            <v>68659</v>
          </cell>
        </row>
      </sheetData>
      <sheetData sheetId="28">
        <row r="58">
          <cell r="E58">
            <v>18360</v>
          </cell>
          <cell r="G58">
            <v>8750</v>
          </cell>
          <cell r="J58">
            <v>73467.92</v>
          </cell>
        </row>
      </sheetData>
      <sheetData sheetId="29">
        <row r="44">
          <cell r="E44">
            <v>474917</v>
          </cell>
          <cell r="F44">
            <v>108000</v>
          </cell>
          <cell r="I44">
            <v>54000</v>
          </cell>
          <cell r="J44">
            <v>79153</v>
          </cell>
          <cell r="L44">
            <v>56990.16</v>
          </cell>
          <cell r="M44">
            <v>5400</v>
          </cell>
          <cell r="N44">
            <v>7527.48</v>
          </cell>
          <cell r="P44">
            <v>4674.78</v>
          </cell>
        </row>
      </sheetData>
      <sheetData sheetId="30"/>
      <sheetData sheetId="31"/>
      <sheetData sheetId="32">
        <row r="48">
          <cell r="E48">
            <v>196254</v>
          </cell>
          <cell r="F48">
            <v>24000</v>
          </cell>
          <cell r="G48">
            <v>33750</v>
          </cell>
          <cell r="H48">
            <v>33750</v>
          </cell>
          <cell r="I48">
            <v>0</v>
          </cell>
          <cell r="K48">
            <v>32709</v>
          </cell>
          <cell r="L48">
            <v>0</v>
          </cell>
          <cell r="M48">
            <v>0</v>
          </cell>
          <cell r="N48">
            <v>23550.480000000003</v>
          </cell>
          <cell r="O48">
            <v>1200</v>
          </cell>
          <cell r="P48">
            <v>2652.96</v>
          </cell>
          <cell r="Q48">
            <v>1200</v>
          </cell>
          <cell r="S48">
            <v>0</v>
          </cell>
        </row>
        <row r="49">
          <cell r="E49">
            <v>969330</v>
          </cell>
          <cell r="F49">
            <v>72000</v>
          </cell>
          <cell r="G49">
            <v>33750</v>
          </cell>
          <cell r="H49">
            <v>33750</v>
          </cell>
          <cell r="I49">
            <v>198000</v>
          </cell>
          <cell r="J49">
            <v>24000</v>
          </cell>
          <cell r="K49">
            <v>160291</v>
          </cell>
          <cell r="L49">
            <v>20000</v>
          </cell>
          <cell r="M49">
            <v>0</v>
          </cell>
          <cell r="N49">
            <v>115259.52</v>
          </cell>
          <cell r="O49">
            <v>3600</v>
          </cell>
          <cell r="P49">
            <v>13257.04</v>
          </cell>
          <cell r="Q49">
            <v>3600</v>
          </cell>
          <cell r="R49">
            <v>96400</v>
          </cell>
          <cell r="S49">
            <v>0</v>
          </cell>
        </row>
      </sheetData>
      <sheetData sheetId="33"/>
      <sheetData sheetId="34">
        <row r="30">
          <cell r="E30">
            <v>27740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29135.600000000002</v>
          </cell>
          <cell r="K30">
            <v>0</v>
          </cell>
        </row>
        <row r="31">
          <cell r="E31">
            <v>22260</v>
          </cell>
          <cell r="F31">
            <v>20000</v>
          </cell>
          <cell r="G31">
            <v>35000</v>
          </cell>
          <cell r="H31">
            <v>5000</v>
          </cell>
          <cell r="I31">
            <v>40000</v>
          </cell>
          <cell r="J31">
            <v>40864.399999999994</v>
          </cell>
          <cell r="K31">
            <v>0</v>
          </cell>
        </row>
      </sheetData>
      <sheetData sheetId="35">
        <row r="55">
          <cell r="E55">
            <v>486624</v>
          </cell>
          <cell r="F55">
            <v>36000</v>
          </cell>
          <cell r="G55">
            <v>33750</v>
          </cell>
          <cell r="H55">
            <v>33750</v>
          </cell>
          <cell r="J55">
            <v>18000</v>
          </cell>
          <cell r="K55">
            <v>81104</v>
          </cell>
          <cell r="M55">
            <v>58394.87999999999</v>
          </cell>
          <cell r="N55">
            <v>1800</v>
          </cell>
          <cell r="O55">
            <v>5730.4800000000005</v>
          </cell>
          <cell r="P55">
            <v>5185.84</v>
          </cell>
          <cell r="R55">
            <v>0</v>
          </cell>
          <cell r="S55">
            <v>1800</v>
          </cell>
        </row>
        <row r="56">
          <cell r="E56">
            <v>567728</v>
          </cell>
          <cell r="F56">
            <v>42000</v>
          </cell>
          <cell r="G56">
            <v>39375</v>
          </cell>
          <cell r="H56">
            <v>39375</v>
          </cell>
          <cell r="I56">
            <v>0</v>
          </cell>
          <cell r="J56">
            <v>0</v>
          </cell>
          <cell r="K56">
            <v>81104</v>
          </cell>
          <cell r="L56">
            <v>15000</v>
          </cell>
          <cell r="M56">
            <v>68127.60000000002</v>
          </cell>
          <cell r="N56">
            <v>2100</v>
          </cell>
          <cell r="O56">
            <v>8614.6</v>
          </cell>
          <cell r="P56">
            <v>44814.16</v>
          </cell>
          <cell r="Q56">
            <v>81200</v>
          </cell>
          <cell r="R56">
            <v>0</v>
          </cell>
          <cell r="S56">
            <v>2100</v>
          </cell>
        </row>
      </sheetData>
      <sheetData sheetId="36"/>
      <sheetData sheetId="37">
        <row r="26">
          <cell r="E26">
            <v>23408</v>
          </cell>
          <cell r="F26">
            <v>0</v>
          </cell>
          <cell r="N26">
            <v>0</v>
          </cell>
        </row>
        <row r="27">
          <cell r="N27">
            <v>0</v>
          </cell>
        </row>
      </sheetData>
      <sheetData sheetId="38">
        <row r="58">
          <cell r="E58">
            <v>605875.5</v>
          </cell>
          <cell r="F58">
            <v>84000</v>
          </cell>
          <cell r="G58">
            <v>33750</v>
          </cell>
          <cell r="H58">
            <v>33750</v>
          </cell>
          <cell r="I58">
            <v>0</v>
          </cell>
          <cell r="J58">
            <v>0</v>
          </cell>
          <cell r="K58">
            <v>42000</v>
          </cell>
          <cell r="L58">
            <v>118076</v>
          </cell>
          <cell r="M58">
            <v>0</v>
          </cell>
          <cell r="N58">
            <v>72545.64</v>
          </cell>
          <cell r="O58">
            <v>4100</v>
          </cell>
          <cell r="P58">
            <v>8312.39</v>
          </cell>
          <cell r="Q58">
            <v>4200</v>
          </cell>
          <cell r="R58">
            <v>0</v>
          </cell>
          <cell r="S58">
            <v>0</v>
          </cell>
        </row>
        <row r="59">
          <cell r="E59">
            <v>1597524.5</v>
          </cell>
          <cell r="F59">
            <v>156000</v>
          </cell>
          <cell r="G59">
            <v>33750</v>
          </cell>
          <cell r="H59">
            <v>33750</v>
          </cell>
          <cell r="I59">
            <v>25000</v>
          </cell>
          <cell r="J59">
            <v>0</v>
          </cell>
          <cell r="K59">
            <v>18000</v>
          </cell>
          <cell r="L59">
            <v>249224</v>
          </cell>
          <cell r="M59">
            <v>50000</v>
          </cell>
          <cell r="N59">
            <v>192454.35999999996</v>
          </cell>
          <cell r="O59">
            <v>7900</v>
          </cell>
          <cell r="P59">
            <v>52287.610000000015</v>
          </cell>
          <cell r="Q59">
            <v>7800</v>
          </cell>
          <cell r="R59">
            <v>183700</v>
          </cell>
          <cell r="S59">
            <v>262000</v>
          </cell>
        </row>
      </sheetData>
      <sheetData sheetId="39"/>
      <sheetData sheetId="40">
        <row r="71">
          <cell r="E71">
            <v>18040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31306.79</v>
          </cell>
          <cell r="K71">
            <v>19000</v>
          </cell>
          <cell r="L71">
            <v>0</v>
          </cell>
          <cell r="M71">
            <v>22564</v>
          </cell>
          <cell r="O71">
            <v>0</v>
          </cell>
          <cell r="Q71">
            <v>0</v>
          </cell>
        </row>
        <row r="72">
          <cell r="E72">
            <v>18040</v>
          </cell>
          <cell r="F72">
            <v>44500</v>
          </cell>
          <cell r="G72">
            <v>0</v>
          </cell>
          <cell r="H72">
            <v>0</v>
          </cell>
          <cell r="J72">
            <v>229510.5</v>
          </cell>
          <cell r="K72">
            <v>28600</v>
          </cell>
          <cell r="L72">
            <v>46600</v>
          </cell>
          <cell r="M72">
            <v>32634</v>
          </cell>
          <cell r="O72">
            <v>0</v>
          </cell>
          <cell r="Q72">
            <v>0</v>
          </cell>
        </row>
      </sheetData>
      <sheetData sheetId="41">
        <row r="12">
          <cell r="E12">
            <v>1600</v>
          </cell>
        </row>
        <row r="13">
          <cell r="E13">
            <v>28400</v>
          </cell>
        </row>
      </sheetData>
      <sheetData sheetId="42">
        <row r="23">
          <cell r="F23">
            <v>33750</v>
          </cell>
        </row>
      </sheetData>
      <sheetData sheetId="43">
        <row r="12">
          <cell r="E12">
            <v>40000</v>
          </cell>
          <cell r="F12">
            <v>32000</v>
          </cell>
        </row>
      </sheetData>
      <sheetData sheetId="44">
        <row r="50">
          <cell r="E50">
            <v>6320</v>
          </cell>
          <cell r="F50">
            <v>0</v>
          </cell>
          <cell r="G50">
            <v>16195.12</v>
          </cell>
          <cell r="H50">
            <v>40009.050000000003</v>
          </cell>
          <cell r="J50">
            <v>0</v>
          </cell>
          <cell r="K50">
            <v>680</v>
          </cell>
          <cell r="M50">
            <v>0</v>
          </cell>
          <cell r="N50">
            <v>63733.18</v>
          </cell>
        </row>
        <row r="51">
          <cell r="E51">
            <v>41680</v>
          </cell>
          <cell r="F51">
            <v>101670</v>
          </cell>
          <cell r="G51">
            <v>3804.8799999999978</v>
          </cell>
          <cell r="H51">
            <v>109990.94999999998</v>
          </cell>
          <cell r="J51">
            <v>25000</v>
          </cell>
          <cell r="K51">
            <v>59320</v>
          </cell>
          <cell r="M51">
            <v>120000</v>
          </cell>
          <cell r="N51">
            <v>6266.82</v>
          </cell>
        </row>
      </sheetData>
      <sheetData sheetId="45"/>
      <sheetData sheetId="46">
        <row r="6">
          <cell r="G6">
            <v>20000</v>
          </cell>
        </row>
      </sheetData>
      <sheetData sheetId="47">
        <row r="63">
          <cell r="G63">
            <v>76185.25</v>
          </cell>
          <cell r="H63">
            <v>0</v>
          </cell>
          <cell r="I63">
            <v>0</v>
          </cell>
          <cell r="M63">
            <v>0</v>
          </cell>
          <cell r="P63">
            <v>0</v>
          </cell>
          <cell r="R63">
            <v>0</v>
          </cell>
        </row>
      </sheetData>
      <sheetData sheetId="48">
        <row r="62">
          <cell r="E62">
            <v>147524.19</v>
          </cell>
          <cell r="F62">
            <v>132201.41</v>
          </cell>
          <cell r="G62">
            <v>58000</v>
          </cell>
          <cell r="I62">
            <v>42000</v>
          </cell>
          <cell r="J62">
            <v>0</v>
          </cell>
          <cell r="K62">
            <v>58468.5</v>
          </cell>
          <cell r="M62">
            <v>40650.119999999995</v>
          </cell>
          <cell r="N62">
            <v>4100</v>
          </cell>
          <cell r="O62">
            <v>5779.0999999999995</v>
          </cell>
          <cell r="P62">
            <v>3247.5800000000004</v>
          </cell>
          <cell r="S62">
            <v>78415.100000000006</v>
          </cell>
        </row>
        <row r="63">
          <cell r="E63">
            <v>354687.81</v>
          </cell>
          <cell r="F63">
            <v>238790.58999999997</v>
          </cell>
          <cell r="G63">
            <v>134000</v>
          </cell>
          <cell r="H63">
            <v>5000</v>
          </cell>
          <cell r="I63">
            <v>6000</v>
          </cell>
          <cell r="J63">
            <v>0</v>
          </cell>
          <cell r="K63">
            <v>86231.5</v>
          </cell>
          <cell r="L63">
            <v>40000</v>
          </cell>
          <cell r="M63">
            <v>63549.87999999999</v>
          </cell>
          <cell r="N63">
            <v>5500</v>
          </cell>
          <cell r="O63">
            <v>18120.900000000001</v>
          </cell>
          <cell r="P63">
            <v>6352.4199999999983</v>
          </cell>
          <cell r="Q63">
            <v>72400</v>
          </cell>
          <cell r="S63">
            <v>21584.9</v>
          </cell>
        </row>
      </sheetData>
      <sheetData sheetId="49">
        <row r="87">
          <cell r="E87">
            <v>46911</v>
          </cell>
          <cell r="G87">
            <v>132179.90000000002</v>
          </cell>
          <cell r="H87">
            <v>84533.099999999977</v>
          </cell>
          <cell r="I87">
            <v>480</v>
          </cell>
          <cell r="J87">
            <v>516027.4</v>
          </cell>
          <cell r="K87">
            <v>529844.77</v>
          </cell>
        </row>
        <row r="88">
          <cell r="E88">
            <v>150575</v>
          </cell>
          <cell r="F88">
            <v>80000</v>
          </cell>
          <cell r="G88">
            <v>67820.099999999991</v>
          </cell>
          <cell r="H88">
            <v>50466.900000000009</v>
          </cell>
          <cell r="I88">
            <v>49520</v>
          </cell>
          <cell r="J88">
            <v>33972.599999999977</v>
          </cell>
        </row>
      </sheetData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r's org"/>
      <sheetName val="mayor's"/>
      <sheetName val="sb office"/>
      <sheetName val="mpdc org"/>
      <sheetName val="MPDC"/>
      <sheetName val="LCR"/>
      <sheetName val="budget"/>
      <sheetName val="acctg"/>
      <sheetName val="TREAS"/>
      <sheetName val="ASSESSOR"/>
      <sheetName val="health"/>
      <sheetName val="plaza,park"/>
      <sheetName val="dswd"/>
      <sheetName val="eng"/>
      <sheetName val="agri"/>
      <sheetName val="market"/>
      <sheetName val="summary"/>
      <sheetName val="creation"/>
      <sheetName val="craetion 2"/>
      <sheetName val="sb"/>
      <sheetName val="Sheet2"/>
      <sheetName val="pbb &amp; 14th month"/>
      <sheetName val="summary 2018"/>
      <sheetName val="Sheet3"/>
    </sheetNames>
    <sheetDataSet>
      <sheetData sheetId="0"/>
      <sheetData sheetId="1">
        <row r="35">
          <cell r="I35">
            <v>4720692</v>
          </cell>
          <cell r="K35">
            <v>393391</v>
          </cell>
          <cell r="L35">
            <v>393391</v>
          </cell>
          <cell r="M35">
            <v>393391</v>
          </cell>
          <cell r="N35">
            <v>566483.04</v>
          </cell>
          <cell r="P35">
            <v>53106.735000000001</v>
          </cell>
          <cell r="R35">
            <v>24000</v>
          </cell>
          <cell r="S35">
            <v>24000</v>
          </cell>
        </row>
      </sheetData>
      <sheetData sheetId="2">
        <row r="30">
          <cell r="I30">
            <v>9841656</v>
          </cell>
          <cell r="K30">
            <v>820138</v>
          </cell>
          <cell r="L30">
            <v>820138</v>
          </cell>
          <cell r="M30">
            <v>820138</v>
          </cell>
          <cell r="N30">
            <v>1180998.7200000002</v>
          </cell>
          <cell r="P30">
            <v>87873.884999999995</v>
          </cell>
          <cell r="R30">
            <v>20400</v>
          </cell>
          <cell r="S30">
            <v>20400</v>
          </cell>
        </row>
      </sheetData>
      <sheetData sheetId="3"/>
      <sheetData sheetId="4">
        <row r="17">
          <cell r="I17">
            <v>1322796</v>
          </cell>
          <cell r="K17">
            <v>110181</v>
          </cell>
          <cell r="L17">
            <v>110181</v>
          </cell>
          <cell r="M17">
            <v>110181</v>
          </cell>
          <cell r="N17">
            <v>158735.51999999999</v>
          </cell>
          <cell r="P17">
            <v>14129.445</v>
          </cell>
          <cell r="R17">
            <v>4800</v>
          </cell>
          <cell r="S17">
            <v>4800</v>
          </cell>
        </row>
      </sheetData>
      <sheetData sheetId="5">
        <row r="17">
          <cell r="K17">
            <v>88520</v>
          </cell>
          <cell r="L17">
            <v>88520</v>
          </cell>
          <cell r="M17">
            <v>88520</v>
          </cell>
          <cell r="N17">
            <v>127468.79999999999</v>
          </cell>
          <cell r="P17">
            <v>10385.264999999999</v>
          </cell>
          <cell r="S17">
            <v>3600</v>
          </cell>
        </row>
      </sheetData>
      <sheetData sheetId="6">
        <row r="17">
          <cell r="I17">
            <v>1027644</v>
          </cell>
          <cell r="K17">
            <v>85637</v>
          </cell>
          <cell r="L17">
            <v>85637</v>
          </cell>
          <cell r="M17">
            <v>85637</v>
          </cell>
          <cell r="N17">
            <v>123317.27999999998</v>
          </cell>
          <cell r="P17">
            <v>10408.529999999999</v>
          </cell>
        </row>
      </sheetData>
      <sheetData sheetId="7">
        <row r="19">
          <cell r="I19">
            <v>1610376</v>
          </cell>
          <cell r="K19">
            <v>134198</v>
          </cell>
          <cell r="L19">
            <v>134198</v>
          </cell>
          <cell r="M19">
            <v>134198</v>
          </cell>
          <cell r="N19">
            <v>193245.11999999997</v>
          </cell>
          <cell r="P19">
            <v>18421.095000000001</v>
          </cell>
        </row>
      </sheetData>
      <sheetData sheetId="8">
        <row r="19">
          <cell r="I19">
            <v>1529124</v>
          </cell>
          <cell r="K19">
            <v>127427</v>
          </cell>
          <cell r="L19">
            <v>127427</v>
          </cell>
          <cell r="M19">
            <v>127427</v>
          </cell>
          <cell r="N19">
            <v>183494.88</v>
          </cell>
          <cell r="P19">
            <v>17303.88</v>
          </cell>
        </row>
      </sheetData>
      <sheetData sheetId="9">
        <row r="17">
          <cell r="I17">
            <v>1180344</v>
          </cell>
          <cell r="K17">
            <v>98362</v>
          </cell>
          <cell r="L17">
            <v>98362</v>
          </cell>
          <cell r="M17">
            <v>98362</v>
          </cell>
          <cell r="N17">
            <v>141641.28</v>
          </cell>
          <cell r="P17">
            <v>12339.855</v>
          </cell>
        </row>
      </sheetData>
      <sheetData sheetId="10">
        <row r="23">
          <cell r="I23">
            <v>2356368</v>
          </cell>
          <cell r="K23">
            <v>196364</v>
          </cell>
          <cell r="L23">
            <v>196364</v>
          </cell>
          <cell r="M23">
            <v>196364</v>
          </cell>
          <cell r="N23">
            <v>282764.16000000003</v>
          </cell>
          <cell r="P23">
            <v>28164.84</v>
          </cell>
          <cell r="S23">
            <v>12000</v>
          </cell>
          <cell r="T23">
            <v>470889.6</v>
          </cell>
        </row>
      </sheetData>
      <sheetData sheetId="11">
        <row r="22">
          <cell r="I22">
            <v>1007940</v>
          </cell>
          <cell r="K22">
            <v>83995</v>
          </cell>
          <cell r="L22">
            <v>83995</v>
          </cell>
          <cell r="M22">
            <v>83995</v>
          </cell>
          <cell r="N22">
            <v>120952.79999999999</v>
          </cell>
          <cell r="P22">
            <v>15080.01</v>
          </cell>
        </row>
      </sheetData>
      <sheetData sheetId="12">
        <row r="17">
          <cell r="I17">
            <v>1318728</v>
          </cell>
          <cell r="K17">
            <v>109894</v>
          </cell>
          <cell r="L17">
            <v>109894</v>
          </cell>
          <cell r="M17">
            <v>109894</v>
          </cell>
          <cell r="N17">
            <v>158247.35999999999</v>
          </cell>
          <cell r="P17">
            <v>14410.934999999999</v>
          </cell>
          <cell r="S17">
            <v>4800</v>
          </cell>
        </row>
      </sheetData>
      <sheetData sheetId="13">
        <row r="16">
          <cell r="I16">
            <v>1124100</v>
          </cell>
          <cell r="K16">
            <v>93675</v>
          </cell>
          <cell r="L16">
            <v>93675</v>
          </cell>
          <cell r="M16">
            <v>93675</v>
          </cell>
          <cell r="N16">
            <v>134892</v>
          </cell>
          <cell r="P16">
            <v>11566.5</v>
          </cell>
          <cell r="R16">
            <v>3600</v>
          </cell>
          <cell r="S16">
            <v>3600</v>
          </cell>
        </row>
      </sheetData>
      <sheetData sheetId="14">
        <row r="23">
          <cell r="I23">
            <v>2350176</v>
          </cell>
          <cell r="K23">
            <v>195395</v>
          </cell>
          <cell r="L23">
            <v>195395</v>
          </cell>
          <cell r="M23">
            <v>195395</v>
          </cell>
          <cell r="N23">
            <v>282021.12000000005</v>
          </cell>
          <cell r="P23">
            <v>28593.344999999998</v>
          </cell>
        </row>
      </sheetData>
      <sheetData sheetId="15">
        <row r="21">
          <cell r="I21">
            <v>920748</v>
          </cell>
          <cell r="K21">
            <v>76729</v>
          </cell>
          <cell r="L21">
            <v>76729</v>
          </cell>
          <cell r="M21">
            <v>76729</v>
          </cell>
          <cell r="N21">
            <v>110489.75999999998</v>
          </cell>
          <cell r="P21">
            <v>14238.51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PLOAN-HEAVY EQUIPTMENT"/>
      <sheetName val="Gen. Fund Cont.2017"/>
      <sheetName val="Gen. Fund Cont.2016 down"/>
      <sheetName val="20% Current"/>
      <sheetName val="20%Reallign.001-0416 Continuing"/>
      <sheetName val="20% Reallig.001-0122 Continuing"/>
      <sheetName val="20% CY 2017 Continuing"/>
      <sheetName val="20% Continuing 2016 down"/>
      <sheetName val="Sr, Citizen Cont."/>
      <sheetName val="Sr. Cictizen CO"/>
      <sheetName val="Sr. Citizen MOOE"/>
      <sheetName val="GAD Continuing"/>
      <sheetName val="GAD Current MOOE"/>
      <sheetName val="PWD Continuing"/>
      <sheetName val="PWD CO"/>
      <sheetName val="PWD MOOE"/>
      <sheetName val="LCPC CO Cont"/>
      <sheetName val="LCPC MOOE"/>
      <sheetName val="Unexpended CalamityTransferred "/>
      <sheetName val="Calamity Continuing"/>
      <sheetName val="Calamity Fund Revised"/>
      <sheetName val="Calamity Fund CO"/>
      <sheetName val="Calamity Fund MOOE"/>
      <sheetName val="Aid to 24 Brgys."/>
      <sheetName val="Election Reserve"/>
      <sheetName val="COA"/>
      <sheetName val="PNP CO"/>
      <sheetName val="PNP MOOE"/>
      <sheetName val="PNP PS"/>
      <sheetName val="Market CO"/>
      <sheetName val="Market MOOE"/>
      <sheetName val="Market PS"/>
      <sheetName val="Engineer CO"/>
      <sheetName val="Engineer MOOE"/>
      <sheetName val="Engineer PS"/>
      <sheetName val="Agri CO"/>
      <sheetName val="Agri MOOE"/>
      <sheetName val="Agri PS1"/>
      <sheetName val="DSWD CO"/>
      <sheetName val="DSWD MOOE"/>
      <sheetName val="DSWD PS"/>
      <sheetName val="Plaza Parks CO"/>
      <sheetName val="Plaza&amp;Parks MOOE"/>
      <sheetName val="Plaza &amp;Parks PS"/>
      <sheetName val="Health CO"/>
      <sheetName val="Health MOOE"/>
      <sheetName val="Health PS"/>
      <sheetName val="Assessor's CO"/>
      <sheetName val="Assessor's MOOE"/>
      <sheetName val="Assessor's PS"/>
      <sheetName val="Treas. CO"/>
      <sheetName val="Treas. MOOE"/>
      <sheetName val="Treas. PS"/>
      <sheetName val="Acctg. CO"/>
      <sheetName val="Acctg. MOOE"/>
      <sheetName val="Acctg, PS"/>
      <sheetName val="Budget CO"/>
      <sheetName val="Budget MOOE"/>
      <sheetName val="Budget PS"/>
      <sheetName val="LCR CO"/>
      <sheetName val="LCR MOOE"/>
      <sheetName val="LCR PS"/>
      <sheetName val="MPDC CO"/>
      <sheetName val="MPDC MOOE"/>
      <sheetName val="MPDC PS"/>
      <sheetName val="SB CO"/>
      <sheetName val="SB MOOE"/>
      <sheetName val="SB PS"/>
      <sheetName val="Mayor's  CO"/>
      <sheetName val="Mayor's Office MOOE"/>
      <sheetName val="Mayors Office (ps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91">
          <cell r="E1491">
            <v>5760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491">
          <cell r="N1491">
            <v>178880</v>
          </cell>
          <cell r="O1491">
            <v>96915</v>
          </cell>
          <cell r="AA1491">
            <v>0</v>
          </cell>
          <cell r="AH1491">
            <v>0</v>
          </cell>
          <cell r="BF1491">
            <v>35000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1491">
          <cell r="F1491">
            <v>456070.31</v>
          </cell>
          <cell r="I1491">
            <v>114880</v>
          </cell>
          <cell r="N1491">
            <v>199708.3</v>
          </cell>
          <cell r="X1491">
            <v>0</v>
          </cell>
          <cell r="Z1491">
            <v>0</v>
          </cell>
          <cell r="AH1491">
            <v>0</v>
          </cell>
          <cell r="AI1491"/>
          <cell r="AL1491">
            <v>41550</v>
          </cell>
          <cell r="AP1491">
            <v>30000</v>
          </cell>
          <cell r="AR1491">
            <v>20000</v>
          </cell>
          <cell r="BH1491">
            <v>492310</v>
          </cell>
          <cell r="BI1491">
            <v>137555</v>
          </cell>
        </row>
      </sheetData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r org"/>
      <sheetName val="mayor"/>
      <sheetName val="sb office"/>
      <sheetName val="mpdc org"/>
      <sheetName val="MPDC"/>
      <sheetName val="LCR"/>
      <sheetName val="budget"/>
      <sheetName val="acctg"/>
      <sheetName val="TREAS"/>
      <sheetName val="ASSESSOR"/>
      <sheetName val="health"/>
      <sheetName val="plaza,park"/>
      <sheetName val="dswd"/>
      <sheetName val="eng"/>
      <sheetName val="agri"/>
      <sheetName val="market"/>
      <sheetName val="LDRRMO"/>
      <sheetName val="sheet 2"/>
      <sheetName val="consolidated"/>
      <sheetName val="Sheet1"/>
    </sheetNames>
    <sheetDataSet>
      <sheetData sheetId="0"/>
      <sheetData sheetId="1"/>
      <sheetData sheetId="2"/>
      <sheetData sheetId="3"/>
      <sheetData sheetId="4"/>
      <sheetData sheetId="5">
        <row r="17">
          <cell r="H17">
            <v>1062240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RS OFFICE (ps)"/>
      <sheetName val="mayor's office (co)"/>
      <sheetName val="supplemental1"/>
      <sheetName val="supplemental 003"/>
      <sheetName val="AICS"/>
      <sheetName val="mayor's office (mooe)"/>
      <sheetName val="sb (ps)"/>
      <sheetName val="supplemental"/>
      <sheetName val="sb(mooe)"/>
      <sheetName val="SB CO"/>
      <sheetName val="sb(travel)"/>
      <sheetName val="mpdc (ps)"/>
      <sheetName val="MPDC CO"/>
      <sheetName val="mpdc(mooe)"/>
      <sheetName val="lcr (ps)"/>
      <sheetName val="LCR CO"/>
      <sheetName val="lcr(mooe)"/>
      <sheetName val="budget(ps)"/>
      <sheetName val="BUDGET CO"/>
      <sheetName val="budget(mooe)"/>
      <sheetName val="ACCOUNTANTS (PS)"/>
      <sheetName val="ACCTG CO"/>
      <sheetName val="accountant (mooe)"/>
      <sheetName val="treasurer(ps)"/>
      <sheetName val="treasurer co"/>
      <sheetName val="treasurer(mooe)"/>
      <sheetName val="assessors(ps)"/>
      <sheetName val="ASSESSOR CO"/>
      <sheetName val="assessor(mooe)"/>
      <sheetName val="plaza(ps)"/>
      <sheetName val="plaza(co)"/>
      <sheetName val="plaza(mooe)"/>
      <sheetName val="dswd(ps)"/>
      <sheetName val="dswd co"/>
      <sheetName val="dswd(mooe)"/>
      <sheetName val="engineering (ps)"/>
      <sheetName val="eng co"/>
      <sheetName val="engineering (mooe)"/>
      <sheetName val="agri(ps)"/>
      <sheetName val="agri co"/>
      <sheetName val="agri(mooe)"/>
      <sheetName val="coa"/>
      <sheetName val="pnp ps"/>
      <sheetName val="PNP CO"/>
      <sheetName val="pnp mooe"/>
      <sheetName val="health(ps)"/>
      <sheetName val="health co"/>
      <sheetName val="health (mooe)"/>
      <sheetName val="market(ps)"/>
      <sheetName val="market(mooe)"/>
      <sheetName val="market(co)"/>
      <sheetName val="Sheet2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3">
          <cell r="E83">
            <v>42720</v>
          </cell>
          <cell r="F83">
            <v>4000</v>
          </cell>
          <cell r="H83">
            <v>11745</v>
          </cell>
          <cell r="J83">
            <v>150000</v>
          </cell>
          <cell r="L83">
            <v>11250</v>
          </cell>
          <cell r="P83">
            <v>260313.99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RS OFFICE (ps)"/>
      <sheetName val="mayor's office (co)"/>
      <sheetName val="supplemental1"/>
      <sheetName val="supplemental 003"/>
      <sheetName val="AICS"/>
      <sheetName val="mayor's office (mooe)"/>
      <sheetName val="sb (ps)"/>
      <sheetName val="supplemental"/>
      <sheetName val="sb(mooe)"/>
      <sheetName val="SB CO"/>
      <sheetName val="sb(travel)"/>
      <sheetName val="mpdc (ps)"/>
      <sheetName val="MPDC CO"/>
      <sheetName val="mpdc(mooe)"/>
      <sheetName val="lcr (ps)"/>
      <sheetName val="LCR CO"/>
      <sheetName val="lcr(mooe)"/>
      <sheetName val="budget(ps)"/>
      <sheetName val="BUDGET CO"/>
      <sheetName val="budget(mooe)"/>
      <sheetName val="ACCOUNTANTS (PS)"/>
      <sheetName val="ACCTG CO"/>
      <sheetName val="accountant (mooe)"/>
      <sheetName val="treasurer(ps)"/>
      <sheetName val="treasurer co"/>
      <sheetName val="treasurer(mooe)"/>
      <sheetName val="assessors(ps)"/>
      <sheetName val="ASSESSOR CO"/>
      <sheetName val="assessor(mooe)"/>
      <sheetName val="plaza(ps)"/>
      <sheetName val="plaza(co)"/>
      <sheetName val="plaza(mooe)"/>
      <sheetName val="dswd(ps)"/>
      <sheetName val="dswd co"/>
      <sheetName val="dswd(mooe)"/>
      <sheetName val="engineering (ps)"/>
      <sheetName val="eng co"/>
      <sheetName val="engineering (mooe)"/>
      <sheetName val="agri(ps)"/>
      <sheetName val="agri co"/>
      <sheetName val="agri(mooe)"/>
      <sheetName val="coa"/>
      <sheetName val="pnp ps"/>
      <sheetName val="PNP CO"/>
      <sheetName val="pnp mooe"/>
      <sheetName val="health(ps)"/>
      <sheetName val="health co"/>
      <sheetName val="health (mooe)"/>
      <sheetName val="market(ps)"/>
      <sheetName val="market(mooe)"/>
      <sheetName val="market(co)"/>
      <sheetName val="Sheet2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0">
          <cell r="M80">
            <v>0</v>
          </cell>
        </row>
      </sheetData>
      <sheetData sheetId="26" refreshError="1">
        <row r="45">
          <cell r="E45">
            <v>590519.99</v>
          </cell>
          <cell r="F45">
            <v>60000</v>
          </cell>
          <cell r="G45">
            <v>33750</v>
          </cell>
          <cell r="H45">
            <v>33750</v>
          </cell>
          <cell r="I45">
            <v>0</v>
          </cell>
          <cell r="J45">
            <v>6000</v>
          </cell>
          <cell r="K45">
            <v>98420</v>
          </cell>
          <cell r="L45">
            <v>20000</v>
          </cell>
          <cell r="M45">
            <v>70866</v>
          </cell>
          <cell r="N45">
            <v>3000</v>
          </cell>
          <cell r="O45">
            <v>9057.52</v>
          </cell>
          <cell r="Q45">
            <v>85500</v>
          </cell>
          <cell r="R45">
            <v>3018.6000000000004</v>
          </cell>
        </row>
      </sheetData>
      <sheetData sheetId="27" refreshError="1"/>
      <sheetData sheetId="28" refreshError="1"/>
      <sheetData sheetId="29" refreshError="1">
        <row r="45">
          <cell r="E45">
            <v>474919</v>
          </cell>
          <cell r="F45">
            <v>108000</v>
          </cell>
          <cell r="G45">
            <v>0</v>
          </cell>
          <cell r="H45">
            <v>0</v>
          </cell>
          <cell r="I45">
            <v>0</v>
          </cell>
          <cell r="J45">
            <v>79153</v>
          </cell>
          <cell r="K45">
            <v>50000</v>
          </cell>
          <cell r="L45">
            <v>56990.84</v>
          </cell>
          <cell r="M45">
            <v>5400</v>
          </cell>
          <cell r="N45">
            <v>5542.52</v>
          </cell>
          <cell r="O45">
            <v>79153</v>
          </cell>
          <cell r="P45">
            <v>6125.2200000000021</v>
          </cell>
        </row>
      </sheetData>
      <sheetData sheetId="30" refreshError="1">
        <row r="7">
          <cell r="E7">
            <v>99590</v>
          </cell>
        </row>
      </sheetData>
      <sheetData sheetId="31" refreshError="1">
        <row r="85">
          <cell r="E85">
            <v>5727</v>
          </cell>
          <cell r="F85">
            <v>100289</v>
          </cell>
          <cell r="G85">
            <v>405466.01</v>
          </cell>
          <cell r="J85">
            <v>843001.3600000001</v>
          </cell>
          <cell r="L85">
            <v>249338.15999999997</v>
          </cell>
          <cell r="N85">
            <v>186235.3</v>
          </cell>
        </row>
        <row r="86">
          <cell r="E86">
            <v>124273</v>
          </cell>
          <cell r="F86">
            <v>-289</v>
          </cell>
          <cell r="G86">
            <v>135733.99000000008</v>
          </cell>
          <cell r="I86">
            <v>40000</v>
          </cell>
          <cell r="J86">
            <v>882279.63999999966</v>
          </cell>
          <cell r="K86">
            <v>40000</v>
          </cell>
          <cell r="L86">
            <v>350661.83999999997</v>
          </cell>
          <cell r="N86">
            <v>463764.7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50">
          <cell r="E50">
            <v>1078857</v>
          </cell>
          <cell r="F50">
            <v>120000</v>
          </cell>
          <cell r="G50">
            <v>33750</v>
          </cell>
          <cell r="H50">
            <v>33750</v>
          </cell>
          <cell r="I50">
            <v>168874.53999999998</v>
          </cell>
          <cell r="J50">
            <v>67700</v>
          </cell>
          <cell r="K50">
            <v>7500</v>
          </cell>
          <cell r="L50">
            <v>0</v>
          </cell>
          <cell r="M50">
            <v>60000</v>
          </cell>
          <cell r="N50">
            <v>179809.5</v>
          </cell>
          <cell r="O50">
            <v>0</v>
          </cell>
          <cell r="P50">
            <v>129462.84</v>
          </cell>
          <cell r="Q50">
            <v>6000</v>
          </cell>
          <cell r="R50">
            <v>13681.89</v>
          </cell>
          <cell r="S50">
            <v>6000</v>
          </cell>
          <cell r="T50">
            <v>0</v>
          </cell>
          <cell r="U50">
            <v>0</v>
          </cell>
        </row>
        <row r="51">
          <cell r="E51">
            <v>1078857</v>
          </cell>
          <cell r="F51">
            <v>120000</v>
          </cell>
          <cell r="G51">
            <v>33750</v>
          </cell>
          <cell r="H51">
            <v>33750</v>
          </cell>
          <cell r="I51">
            <v>281595.45999999996</v>
          </cell>
          <cell r="J51">
            <v>112300</v>
          </cell>
          <cell r="K51">
            <v>10500</v>
          </cell>
          <cell r="L51">
            <v>0</v>
          </cell>
          <cell r="N51">
            <v>179809.5</v>
          </cell>
          <cell r="O51">
            <v>50000</v>
          </cell>
          <cell r="P51">
            <v>129463.15999999993</v>
          </cell>
          <cell r="Q51">
            <v>6000</v>
          </cell>
          <cell r="R51">
            <v>15988.110000000004</v>
          </cell>
          <cell r="S51">
            <v>6000</v>
          </cell>
          <cell r="T51">
            <v>0</v>
          </cell>
          <cell r="U51">
            <v>179810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PLOAN-HEAVY EQUIPTMENT"/>
      <sheetName val="Gen. Fund Cont.2017"/>
      <sheetName val="Gen. Fund Cont.2016 down"/>
      <sheetName val="20% Current"/>
      <sheetName val="20%Reallign.001-0416 Continuing"/>
      <sheetName val="20% Reallig.001-0122 Continuing"/>
      <sheetName val="20% CY 2017 Continuing"/>
      <sheetName val="20% Continuing 2016 down"/>
      <sheetName val="Sr, Citizen Cont."/>
      <sheetName val="Sr. Cictizen CO"/>
      <sheetName val="Sr. Citizen MOOE"/>
      <sheetName val="GAD Continuing"/>
      <sheetName val="GAD Current MOOE"/>
      <sheetName val="PWD Continuing"/>
      <sheetName val="PWD CO"/>
      <sheetName val="PWD MOOE"/>
      <sheetName val="LCPC CO Cont"/>
      <sheetName val="LCPC MOOE"/>
      <sheetName val="Unexpended CalamityTransferred "/>
      <sheetName val="Calamity Continuing"/>
      <sheetName val="Calamity Fund Revised"/>
      <sheetName val="Calamity Fund CO"/>
      <sheetName val="Calamity Fund MOOE"/>
      <sheetName val="Aid to 24 Brgys."/>
      <sheetName val="Election Reserve"/>
      <sheetName val="COA"/>
      <sheetName val="PNP CO"/>
      <sheetName val="PNP MOOE"/>
      <sheetName val="PNP PS"/>
      <sheetName val="Market CO"/>
      <sheetName val="Market MOOE"/>
      <sheetName val="Market PS"/>
      <sheetName val="Engineer CO"/>
      <sheetName val="Engineer MOOE"/>
      <sheetName val="Engineer PS"/>
      <sheetName val="Agri CO"/>
      <sheetName val="Agri MOOE"/>
      <sheetName val="Agri PS1"/>
      <sheetName val="DSWD CO"/>
      <sheetName val="DSWD MOOE"/>
      <sheetName val="DSWD PS"/>
      <sheetName val="Plaza Parks CO"/>
      <sheetName val="Plaza&amp;Parks MOOE"/>
      <sheetName val="Plaza &amp;Parks PS"/>
      <sheetName val="Health CO"/>
      <sheetName val="Health MOOE"/>
      <sheetName val="Health PS"/>
      <sheetName val="Assessor's CO"/>
      <sheetName val="Assessor's MOOE"/>
      <sheetName val="Assessor's PS"/>
      <sheetName val="Treas. CO"/>
      <sheetName val="Treas. MOOE"/>
      <sheetName val="Treas. PS"/>
      <sheetName val="Acctg. CO"/>
      <sheetName val="Acctg. MOOE"/>
      <sheetName val="Acctg, PS"/>
      <sheetName val="Budget CO"/>
      <sheetName val="Budget MOOE"/>
      <sheetName val="Budget PS"/>
      <sheetName val="LCR CO"/>
      <sheetName val="LCR MOOE"/>
      <sheetName val="LCR PS"/>
      <sheetName val="MPDC CO"/>
      <sheetName val="MPDC MOOE"/>
      <sheetName val="MPDC PS"/>
      <sheetName val="SB CO"/>
      <sheetName val="SB MOOE"/>
      <sheetName val="SB PS"/>
      <sheetName val="Mayor's  CO"/>
      <sheetName val="Mayor's Office MOOE"/>
      <sheetName val="Mayors Office (ps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491">
          <cell r="E1491">
            <v>20000</v>
          </cell>
        </row>
      </sheetData>
      <sheetData sheetId="25" refreshError="1"/>
      <sheetData sheetId="26" refreshError="1">
        <row r="267">
          <cell r="L267">
            <v>12920</v>
          </cell>
          <cell r="M267">
            <v>36080</v>
          </cell>
        </row>
      </sheetData>
      <sheetData sheetId="27" refreshError="1">
        <row r="1491">
          <cell r="F1491">
            <v>40941.4</v>
          </cell>
          <cell r="N1491">
            <v>151508.25</v>
          </cell>
          <cell r="T1491">
            <v>150000</v>
          </cell>
          <cell r="AC1491">
            <v>34999.999999999993</v>
          </cell>
          <cell r="AN1491">
            <v>39978</v>
          </cell>
          <cell r="AT1491">
            <v>70000</v>
          </cell>
          <cell r="BP1491">
            <v>74609.75</v>
          </cell>
        </row>
      </sheetData>
      <sheetData sheetId="28" refreshError="1">
        <row r="231">
          <cell r="I231">
            <v>67500</v>
          </cell>
        </row>
      </sheetData>
      <sheetData sheetId="29" refreshError="1"/>
      <sheetData sheetId="30" refreshError="1">
        <row r="1491">
          <cell r="F1491">
            <v>26750</v>
          </cell>
          <cell r="N1491">
            <v>80000</v>
          </cell>
          <cell r="Y1491">
            <v>5568.4</v>
          </cell>
          <cell r="Z1491">
            <v>199999.99999999997</v>
          </cell>
          <cell r="AN1491">
            <v>70506</v>
          </cell>
          <cell r="BG1491">
            <v>550000</v>
          </cell>
          <cell r="BH1491">
            <v>742147.75</v>
          </cell>
        </row>
      </sheetData>
      <sheetData sheetId="31" refreshError="1">
        <row r="231">
          <cell r="F231">
            <v>326370</v>
          </cell>
          <cell r="G231">
            <v>343910</v>
          </cell>
          <cell r="H231">
            <v>168000</v>
          </cell>
          <cell r="M231">
            <v>42000</v>
          </cell>
          <cell r="S231">
            <v>105428.68000000001</v>
          </cell>
          <cell r="T231">
            <v>35000</v>
          </cell>
          <cell r="U231">
            <v>115020</v>
          </cell>
          <cell r="V231">
            <v>82814.39999999998</v>
          </cell>
          <cell r="W231">
            <v>8400</v>
          </cell>
          <cell r="X231">
            <v>10899.13</v>
          </cell>
          <cell r="Y231">
            <v>6654</v>
          </cell>
          <cell r="AA231">
            <v>88200</v>
          </cell>
        </row>
      </sheetData>
      <sheetData sheetId="32" refreshError="1">
        <row r="267">
          <cell r="M267">
            <v>86000</v>
          </cell>
        </row>
      </sheetData>
      <sheetData sheetId="33" refreshError="1">
        <row r="1490">
          <cell r="T1490">
            <v>100000</v>
          </cell>
        </row>
        <row r="1491">
          <cell r="N1491">
            <v>100000</v>
          </cell>
          <cell r="AR1491">
            <v>10000</v>
          </cell>
        </row>
      </sheetData>
      <sheetData sheetId="34" refreshError="1">
        <row r="231">
          <cell r="F231">
            <v>933240</v>
          </cell>
          <cell r="H231">
            <v>72000</v>
          </cell>
          <cell r="I231">
            <v>67500</v>
          </cell>
          <cell r="J231">
            <v>67500</v>
          </cell>
          <cell r="M231">
            <v>18000</v>
          </cell>
          <cell r="S231">
            <v>37549.360000000001</v>
          </cell>
          <cell r="T231">
            <v>15000</v>
          </cell>
          <cell r="U231">
            <v>155546</v>
          </cell>
          <cell r="V231">
            <v>111993.11999999998</v>
          </cell>
          <cell r="W231">
            <v>3600</v>
          </cell>
          <cell r="X231">
            <v>11461.200000000003</v>
          </cell>
          <cell r="Y231">
            <v>3600</v>
          </cell>
          <cell r="Z231">
            <v>0</v>
          </cell>
          <cell r="AA231">
            <v>83800</v>
          </cell>
        </row>
      </sheetData>
      <sheetData sheetId="35" refreshError="1">
        <row r="267">
          <cell r="V267">
            <v>62500</v>
          </cell>
          <cell r="X267">
            <v>58187</v>
          </cell>
        </row>
      </sheetData>
      <sheetData sheetId="36" refreshError="1">
        <row r="1491">
          <cell r="F1491">
            <v>57510</v>
          </cell>
          <cell r="I1491">
            <v>39225</v>
          </cell>
          <cell r="N1491">
            <v>209210.35</v>
          </cell>
          <cell r="P1491">
            <v>180000</v>
          </cell>
          <cell r="T1491">
            <v>98545.600000000006</v>
          </cell>
          <cell r="U1491">
            <v>49999.9</v>
          </cell>
          <cell r="X1491">
            <v>21312.3</v>
          </cell>
          <cell r="AP1491">
            <v>1300</v>
          </cell>
          <cell r="AR1491">
            <v>64521.599999999999</v>
          </cell>
        </row>
      </sheetData>
      <sheetData sheetId="37" refreshError="1">
        <row r="231">
          <cell r="F231">
            <v>1331515.53</v>
          </cell>
          <cell r="H231">
            <v>180909.1</v>
          </cell>
          <cell r="I231">
            <v>67500</v>
          </cell>
          <cell r="J231">
            <v>67500</v>
          </cell>
          <cell r="M231">
            <v>48000</v>
          </cell>
          <cell r="O231">
            <v>0</v>
          </cell>
          <cell r="R231">
            <v>0</v>
          </cell>
          <cell r="T231">
            <v>39000</v>
          </cell>
          <cell r="U231">
            <v>233176.4</v>
          </cell>
          <cell r="V231">
            <v>160180.96</v>
          </cell>
          <cell r="W231">
            <v>9100</v>
          </cell>
          <cell r="X231">
            <v>18460.18</v>
          </cell>
          <cell r="Y231">
            <v>9100</v>
          </cell>
          <cell r="Z231">
            <v>262486.25</v>
          </cell>
          <cell r="AA231">
            <v>201200</v>
          </cell>
        </row>
      </sheetData>
      <sheetData sheetId="38" refreshError="1"/>
      <sheetData sheetId="39" refreshError="1">
        <row r="125">
          <cell r="AS125">
            <v>0</v>
          </cell>
        </row>
        <row r="1491">
          <cell r="F1491">
            <v>48827</v>
          </cell>
          <cell r="I1491">
            <v>18000</v>
          </cell>
          <cell r="K1491">
            <v>37000</v>
          </cell>
          <cell r="N1491">
            <v>35000</v>
          </cell>
          <cell r="AP1491">
            <v>5800</v>
          </cell>
        </row>
      </sheetData>
      <sheetData sheetId="40" refreshError="1">
        <row r="231">
          <cell r="I231">
            <v>67500</v>
          </cell>
          <cell r="J231">
            <v>67500</v>
          </cell>
          <cell r="M231">
            <v>18000</v>
          </cell>
          <cell r="O231">
            <v>0</v>
          </cell>
          <cell r="R231">
            <v>0</v>
          </cell>
          <cell r="T231">
            <v>14000</v>
          </cell>
          <cell r="U231">
            <v>152463.6</v>
          </cell>
          <cell r="V231">
            <v>84409.459999999977</v>
          </cell>
          <cell r="W231">
            <v>3100</v>
          </cell>
          <cell r="X231">
            <v>9155.92</v>
          </cell>
          <cell r="Y231">
            <v>3100</v>
          </cell>
          <cell r="Z231">
            <v>1528066.8699999999</v>
          </cell>
          <cell r="AA231">
            <v>101000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ion reserve co"/>
      <sheetName val="aid to brgy"/>
      <sheetName val="5% REVISED"/>
      <sheetName val="5% revise CO"/>
      <sheetName val="5% MOOE"/>
      <sheetName val="5% CO"/>
      <sheetName val="gad mooe"/>
      <sheetName val="aics gad"/>
      <sheetName val="gad co"/>
      <sheetName val="pwd mooe"/>
      <sheetName val="pwd co"/>
      <sheetName val="senior mooe"/>
      <sheetName val="senior co"/>
      <sheetName val="lcpc mooe"/>
      <sheetName val="debt servicing"/>
      <sheetName val="aid to brgys"/>
      <sheetName val="election reserve"/>
      <sheetName val="5% Revised mooe"/>
      <sheetName val="5% revised CO"/>
      <sheetName val="5% Continuing"/>
      <sheetName val="5% continuinf 2"/>
      <sheetName val="Sheet2"/>
      <sheetName val="Sheet1"/>
      <sheetName val="Sheet3"/>
    </sheetNames>
    <sheetDataSet>
      <sheetData sheetId="0"/>
      <sheetData sheetId="1"/>
      <sheetData sheetId="2"/>
      <sheetData sheetId="3"/>
      <sheetData sheetId="4">
        <row r="50">
          <cell r="AA50">
            <v>683895.45</v>
          </cell>
        </row>
        <row r="51">
          <cell r="AA51">
            <v>4464740.55</v>
          </cell>
        </row>
      </sheetData>
      <sheetData sheetId="5"/>
      <sheetData sheetId="6">
        <row r="86">
          <cell r="Y86">
            <v>1093195.44</v>
          </cell>
        </row>
        <row r="87">
          <cell r="Y87">
            <v>1574684.96</v>
          </cell>
        </row>
      </sheetData>
      <sheetData sheetId="7">
        <row r="258">
          <cell r="L258">
            <v>1552500</v>
          </cell>
        </row>
        <row r="259">
          <cell r="L259">
            <v>377019.6</v>
          </cell>
        </row>
      </sheetData>
      <sheetData sheetId="8"/>
      <sheetData sheetId="9">
        <row r="43">
          <cell r="N43">
            <v>56000</v>
          </cell>
        </row>
      </sheetData>
      <sheetData sheetId="10"/>
      <sheetData sheetId="11"/>
      <sheetData sheetId="12"/>
      <sheetData sheetId="13">
        <row r="69">
          <cell r="T69">
            <v>699745.5</v>
          </cell>
        </row>
      </sheetData>
      <sheetData sheetId="14"/>
      <sheetData sheetId="15"/>
      <sheetData sheetId="16">
        <row r="28">
          <cell r="K28">
            <v>152903</v>
          </cell>
        </row>
        <row r="29">
          <cell r="K29">
            <v>47097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view="pageBreakPreview" topLeftCell="B76" zoomScaleNormal="70" zoomScaleSheetLayoutView="100" workbookViewId="0">
      <selection activeCell="B95" sqref="B95"/>
    </sheetView>
  </sheetViews>
  <sheetFormatPr defaultRowHeight="12.75" x14ac:dyDescent="0.2"/>
  <cols>
    <col min="1" max="1" width="3" style="103" customWidth="1"/>
    <col min="2" max="2" width="44.85546875" style="103" customWidth="1"/>
    <col min="3" max="3" width="3.85546875" style="103" hidden="1" customWidth="1"/>
    <col min="4" max="4" width="17.42578125" style="103" customWidth="1"/>
    <col min="5" max="5" width="16.7109375" style="221" customWidth="1"/>
    <col min="6" max="6" width="15.5703125" style="221" customWidth="1"/>
    <col min="7" max="7" width="17" style="103" customWidth="1"/>
    <col min="8" max="8" width="18.28515625" style="103" customWidth="1"/>
    <col min="9" max="9" width="16.7109375" style="221" customWidth="1"/>
    <col min="10" max="10" width="14.7109375" style="221" customWidth="1"/>
    <col min="11" max="11" width="13.140625" style="221" customWidth="1"/>
    <col min="12" max="12" width="13" style="194" customWidth="1"/>
    <col min="13" max="16384" width="9.140625" style="103"/>
  </cols>
  <sheetData>
    <row r="1" spans="1:12" ht="14.25" customHeight="1" x14ac:dyDescent="0.2">
      <c r="A1" s="118" t="s">
        <v>249</v>
      </c>
      <c r="I1" s="376" t="s">
        <v>250</v>
      </c>
      <c r="J1" s="376"/>
      <c r="K1" s="376"/>
    </row>
    <row r="2" spans="1:12" ht="12.75" customHeight="1" x14ac:dyDescent="0.2">
      <c r="A2" s="422" t="s">
        <v>251</v>
      </c>
      <c r="B2" s="422"/>
      <c r="C2" s="422"/>
      <c r="D2" s="422"/>
      <c r="E2" s="422"/>
      <c r="F2" s="422"/>
      <c r="G2" s="422"/>
      <c r="H2" s="422"/>
      <c r="I2" s="422"/>
      <c r="J2" s="381"/>
      <c r="K2" s="381"/>
    </row>
    <row r="3" spans="1:12" x14ac:dyDescent="0.2">
      <c r="A3" s="422" t="s">
        <v>252</v>
      </c>
      <c r="B3" s="422"/>
      <c r="C3" s="422"/>
      <c r="D3" s="422"/>
      <c r="E3" s="422"/>
      <c r="F3" s="422"/>
      <c r="G3" s="422"/>
      <c r="H3" s="422"/>
      <c r="I3" s="422"/>
      <c r="J3" s="381"/>
      <c r="K3" s="381"/>
    </row>
    <row r="4" spans="1:12" ht="12" customHeight="1" x14ac:dyDescent="0.2">
      <c r="A4" s="425" t="s">
        <v>395</v>
      </c>
      <c r="B4" s="425"/>
      <c r="C4" s="425"/>
      <c r="D4" s="425"/>
      <c r="E4" s="425"/>
      <c r="F4" s="425"/>
      <c r="G4" s="425"/>
      <c r="H4" s="425"/>
      <c r="I4" s="425"/>
      <c r="J4" s="382"/>
      <c r="K4" s="382"/>
    </row>
    <row r="5" spans="1:12" x14ac:dyDescent="0.2">
      <c r="A5" s="111" t="s">
        <v>51</v>
      </c>
    </row>
    <row r="6" spans="1:12" x14ac:dyDescent="0.2">
      <c r="A6" s="423" t="s">
        <v>3</v>
      </c>
      <c r="B6" s="424"/>
      <c r="C6" s="112" t="s">
        <v>4</v>
      </c>
      <c r="D6" s="112" t="s">
        <v>4</v>
      </c>
      <c r="E6" s="243"/>
      <c r="F6" s="428" t="s">
        <v>260</v>
      </c>
      <c r="G6" s="429"/>
      <c r="H6" s="430"/>
      <c r="I6" s="243"/>
      <c r="J6" s="419" t="s">
        <v>465</v>
      </c>
      <c r="K6" s="385"/>
      <c r="L6" s="359" t="s">
        <v>444</v>
      </c>
    </row>
    <row r="7" spans="1:12" x14ac:dyDescent="0.2">
      <c r="A7" s="129"/>
      <c r="B7" s="130"/>
      <c r="C7" s="32"/>
      <c r="D7" s="32"/>
      <c r="E7" s="222" t="s">
        <v>170</v>
      </c>
      <c r="F7" s="222" t="s">
        <v>255</v>
      </c>
      <c r="G7" s="32" t="s">
        <v>256</v>
      </c>
      <c r="H7" s="32" t="s">
        <v>257</v>
      </c>
      <c r="I7" s="222" t="s">
        <v>171</v>
      </c>
      <c r="J7" s="419"/>
      <c r="K7" s="385"/>
    </row>
    <row r="8" spans="1:12" x14ac:dyDescent="0.2">
      <c r="A8" s="113"/>
      <c r="B8" s="114"/>
      <c r="C8" s="32" t="s">
        <v>5</v>
      </c>
      <c r="D8" s="32" t="s">
        <v>5</v>
      </c>
      <c r="E8" s="222" t="s">
        <v>8</v>
      </c>
      <c r="F8" s="222" t="s">
        <v>8</v>
      </c>
      <c r="G8" s="32" t="s">
        <v>9</v>
      </c>
      <c r="H8" s="32"/>
      <c r="I8" s="222" t="s">
        <v>11</v>
      </c>
      <c r="J8" s="419"/>
      <c r="K8" s="385"/>
    </row>
    <row r="9" spans="1:12" x14ac:dyDescent="0.2">
      <c r="A9" s="426" t="s">
        <v>12</v>
      </c>
      <c r="B9" s="427"/>
      <c r="C9" s="3" t="s">
        <v>13</v>
      </c>
      <c r="D9" s="3" t="s">
        <v>13</v>
      </c>
      <c r="E9" s="223" t="s">
        <v>14</v>
      </c>
      <c r="F9" s="223" t="s">
        <v>15</v>
      </c>
      <c r="G9" s="115" t="s">
        <v>16</v>
      </c>
      <c r="H9" s="115" t="s">
        <v>258</v>
      </c>
      <c r="I9" s="223" t="s">
        <v>259</v>
      </c>
      <c r="J9" s="386"/>
      <c r="K9" s="386"/>
    </row>
    <row r="10" spans="1:12" ht="11.25" customHeight="1" x14ac:dyDescent="0.2">
      <c r="A10" s="117" t="s">
        <v>135</v>
      </c>
      <c r="B10" s="116"/>
      <c r="C10" s="106"/>
      <c r="D10" s="106"/>
      <c r="E10" s="224"/>
      <c r="F10" s="224"/>
      <c r="G10" s="167"/>
      <c r="H10" s="167"/>
      <c r="I10" s="224"/>
      <c r="J10" s="233"/>
      <c r="K10" s="233"/>
    </row>
    <row r="11" spans="1:12" x14ac:dyDescent="0.2">
      <c r="A11" s="97"/>
      <c r="B11" s="95" t="s">
        <v>17</v>
      </c>
      <c r="C11" s="98">
        <v>701</v>
      </c>
      <c r="D11" s="122" t="s">
        <v>180</v>
      </c>
      <c r="E11" s="244">
        <f>'[1]Mayors Office (ps)'!$F$231</f>
        <v>3066348.2</v>
      </c>
      <c r="F11" s="245">
        <f>'[2]MAYORS OFFICE (ps)'!$E$44</f>
        <v>1587794</v>
      </c>
      <c r="G11" s="212">
        <f>'[2]MAYORS OFFICE (ps)'!$E$45</f>
        <v>2463898</v>
      </c>
      <c r="H11" s="47">
        <f>F11+G11</f>
        <v>4051692</v>
      </c>
      <c r="I11" s="226">
        <f>'[3]mayor''s'!$I$35</f>
        <v>4720692</v>
      </c>
      <c r="J11" s="387"/>
      <c r="K11" s="387"/>
      <c r="L11" s="359" t="s">
        <v>355</v>
      </c>
    </row>
    <row r="12" spans="1:12" x14ac:dyDescent="0.2">
      <c r="A12" s="97"/>
      <c r="B12" s="95" t="s">
        <v>29</v>
      </c>
      <c r="C12" s="98">
        <v>742</v>
      </c>
      <c r="D12" s="122" t="s">
        <v>181</v>
      </c>
      <c r="E12" s="246">
        <v>0</v>
      </c>
      <c r="F12" s="245">
        <f>'[2]MAYORS OFFICE (ps)'!$T$44</f>
        <v>0</v>
      </c>
      <c r="G12" s="257">
        <f>'[2]MAYORS OFFICE (ps)'!$T$45</f>
        <v>617777</v>
      </c>
      <c r="H12" s="47">
        <f t="shared" ref="H12:I29" si="0">F12+G12</f>
        <v>617777</v>
      </c>
      <c r="I12" s="258">
        <v>0</v>
      </c>
      <c r="J12" s="388"/>
      <c r="K12" s="388"/>
    </row>
    <row r="13" spans="1:12" ht="12" customHeight="1" x14ac:dyDescent="0.2">
      <c r="A13" s="97"/>
      <c r="B13" s="95" t="s">
        <v>18</v>
      </c>
      <c r="C13" s="32">
        <v>711</v>
      </c>
      <c r="D13" s="122" t="s">
        <v>182</v>
      </c>
      <c r="E13" s="244">
        <f>'[1]Mayors Office (ps)'!$H$231</f>
        <v>384000</v>
      </c>
      <c r="F13" s="245">
        <f>'[2]MAYORS OFFICE (ps)'!$F$44</f>
        <v>192000</v>
      </c>
      <c r="G13" s="212">
        <f>'[2]MAYORS OFFICE (ps)'!$F$45</f>
        <v>288000</v>
      </c>
      <c r="H13" s="47">
        <f t="shared" si="0"/>
        <v>480000</v>
      </c>
      <c r="I13" s="226">
        <f>24000*20</f>
        <v>480000</v>
      </c>
      <c r="J13" s="387"/>
      <c r="K13" s="387"/>
      <c r="L13" s="359"/>
    </row>
    <row r="14" spans="1:12" hidden="1" x14ac:dyDescent="0.2">
      <c r="A14" s="97"/>
      <c r="B14" s="95"/>
      <c r="C14" s="98"/>
      <c r="D14" s="122"/>
      <c r="E14" s="246"/>
      <c r="F14" s="245"/>
      <c r="G14" s="212"/>
      <c r="H14" s="47">
        <f t="shared" si="0"/>
        <v>0</v>
      </c>
      <c r="I14" s="226">
        <f t="shared" ref="I14:I22" si="1">H14</f>
        <v>0</v>
      </c>
      <c r="J14" s="387"/>
      <c r="K14" s="387"/>
    </row>
    <row r="15" spans="1:12" x14ac:dyDescent="0.2">
      <c r="A15" s="97"/>
      <c r="B15" s="95" t="s">
        <v>19</v>
      </c>
      <c r="C15" s="98">
        <v>713</v>
      </c>
      <c r="D15" s="122" t="s">
        <v>183</v>
      </c>
      <c r="E15" s="244">
        <f>'[1]Mayors Office (ps)'!$I$231</f>
        <v>81000</v>
      </c>
      <c r="F15" s="245">
        <f>'[2]MAYORS OFFICE (ps)'!$G$44</f>
        <v>39375</v>
      </c>
      <c r="G15" s="212">
        <f>'[2]MAYORS OFFICE (ps)'!$G$45</f>
        <v>154125</v>
      </c>
      <c r="H15" s="47">
        <f t="shared" si="0"/>
        <v>193500</v>
      </c>
      <c r="I15" s="226">
        <f t="shared" si="1"/>
        <v>193500</v>
      </c>
      <c r="J15" s="387"/>
      <c r="K15" s="387"/>
    </row>
    <row r="16" spans="1:12" x14ac:dyDescent="0.2">
      <c r="A16" s="97"/>
      <c r="B16" s="95" t="s">
        <v>20</v>
      </c>
      <c r="C16" s="98">
        <v>714</v>
      </c>
      <c r="D16" s="122" t="s">
        <v>184</v>
      </c>
      <c r="E16" s="244">
        <f>'[1]Mayors Office (ps)'!$J$231</f>
        <v>81000</v>
      </c>
      <c r="F16" s="245">
        <f>'[2]MAYORS OFFICE (ps)'!$J$44</f>
        <v>39375</v>
      </c>
      <c r="G16" s="212">
        <f>'[2]MAYORS OFFICE (ps)'!$J$45</f>
        <v>154125</v>
      </c>
      <c r="H16" s="47">
        <f t="shared" si="0"/>
        <v>193500</v>
      </c>
      <c r="I16" s="226">
        <f t="shared" si="1"/>
        <v>193500</v>
      </c>
      <c r="J16" s="387"/>
      <c r="K16" s="387"/>
    </row>
    <row r="17" spans="1:12" x14ac:dyDescent="0.2">
      <c r="A17" s="97"/>
      <c r="B17" s="95" t="s">
        <v>365</v>
      </c>
      <c r="C17" s="98">
        <v>717</v>
      </c>
      <c r="D17" s="122" t="s">
        <v>185</v>
      </c>
      <c r="E17" s="245">
        <v>0</v>
      </c>
      <c r="F17" s="245">
        <v>0</v>
      </c>
      <c r="G17" s="245">
        <f>'[2]MAYORS OFFICE (ps)'!$K$45</f>
        <v>0</v>
      </c>
      <c r="H17" s="245">
        <f t="shared" si="0"/>
        <v>0</v>
      </c>
      <c r="I17" s="245">
        <f t="shared" si="0"/>
        <v>0</v>
      </c>
      <c r="J17" s="389"/>
      <c r="K17" s="389"/>
    </row>
    <row r="18" spans="1:12" x14ac:dyDescent="0.2">
      <c r="A18" s="97"/>
      <c r="B18" s="95" t="s">
        <v>21</v>
      </c>
      <c r="C18" s="98">
        <v>715</v>
      </c>
      <c r="D18" s="122" t="s">
        <v>186</v>
      </c>
      <c r="E18" s="244">
        <f>'[1]Mayors Office (ps)'!$M$231</f>
        <v>96000</v>
      </c>
      <c r="F18" s="245">
        <f>'[2]MAYORS OFFICE (ps)'!$L$44</f>
        <v>96000</v>
      </c>
      <c r="G18" s="212">
        <f>'[2]MAYORS OFFICE (ps)'!$L$45</f>
        <v>24000</v>
      </c>
      <c r="H18" s="47">
        <f t="shared" si="0"/>
        <v>120000</v>
      </c>
      <c r="I18" s="226">
        <f>6000*20</f>
        <v>120000</v>
      </c>
      <c r="J18" s="387"/>
      <c r="K18" s="387"/>
    </row>
    <row r="19" spans="1:12" hidden="1" x14ac:dyDescent="0.2">
      <c r="A19" s="97"/>
      <c r="B19" s="95"/>
      <c r="C19" s="98"/>
      <c r="D19" s="98"/>
      <c r="E19" s="244"/>
      <c r="F19" s="245"/>
      <c r="G19" s="212"/>
      <c r="H19" s="47">
        <f t="shared" si="0"/>
        <v>0</v>
      </c>
      <c r="I19" s="226">
        <f t="shared" si="1"/>
        <v>0</v>
      </c>
      <c r="J19" s="387"/>
      <c r="K19" s="387"/>
    </row>
    <row r="20" spans="1:12" x14ac:dyDescent="0.2">
      <c r="A20" s="97"/>
      <c r="B20" s="95" t="s">
        <v>22</v>
      </c>
      <c r="C20" s="98">
        <v>725</v>
      </c>
      <c r="D20" s="122" t="s">
        <v>187</v>
      </c>
      <c r="E20" s="244">
        <f>'[1]Mayors Office (ps)'!$U$231</f>
        <v>511058</v>
      </c>
      <c r="F20" s="245">
        <f>'[2]MAYORS OFFICE (ps)'!$M$44</f>
        <v>264649</v>
      </c>
      <c r="G20" s="212">
        <f>'[2]MAYORS OFFICE (ps)'!$M$45</f>
        <v>410633</v>
      </c>
      <c r="H20" s="47">
        <f t="shared" si="0"/>
        <v>675282</v>
      </c>
      <c r="I20" s="226">
        <f>'[3]mayor''s'!$K$35+'[3]mayor''s'!$L$35</f>
        <v>786782</v>
      </c>
      <c r="J20" s="387"/>
      <c r="K20" s="387"/>
      <c r="L20" s="194">
        <f>I13</f>
        <v>480000</v>
      </c>
    </row>
    <row r="21" spans="1:12" x14ac:dyDescent="0.2">
      <c r="A21" s="97"/>
      <c r="B21" s="95" t="s">
        <v>23</v>
      </c>
      <c r="C21" s="98">
        <v>721</v>
      </c>
      <c r="D21" s="122" t="s">
        <v>188</v>
      </c>
      <c r="E21" s="253">
        <v>0</v>
      </c>
      <c r="F21" s="245">
        <f>'[2]MAYORS OFFICE (ps)'!$N$44</f>
        <v>0</v>
      </c>
      <c r="G21" s="212">
        <f>'[2]MAYORS OFFICE (ps)'!$N$45</f>
        <v>158968</v>
      </c>
      <c r="H21" s="47">
        <f t="shared" si="0"/>
        <v>158968</v>
      </c>
      <c r="I21" s="226">
        <f t="shared" si="1"/>
        <v>158968</v>
      </c>
      <c r="J21" s="387"/>
      <c r="K21" s="387"/>
      <c r="L21" s="194" t="e">
        <f>I15+#REF!+I67+I16</f>
        <v>#REF!</v>
      </c>
    </row>
    <row r="22" spans="1:12" hidden="1" x14ac:dyDescent="0.2">
      <c r="A22" s="97"/>
      <c r="B22" s="95"/>
      <c r="C22" s="98"/>
      <c r="D22" s="98"/>
      <c r="E22" s="244"/>
      <c r="F22" s="245"/>
      <c r="G22" s="212"/>
      <c r="H22" s="47">
        <f t="shared" si="0"/>
        <v>0</v>
      </c>
      <c r="I22" s="226">
        <f t="shared" si="1"/>
        <v>0</v>
      </c>
      <c r="J22" s="387"/>
      <c r="K22" s="387"/>
    </row>
    <row r="23" spans="1:12" x14ac:dyDescent="0.2">
      <c r="A23" s="97"/>
      <c r="B23" s="95" t="s">
        <v>24</v>
      </c>
      <c r="C23" s="98">
        <v>724</v>
      </c>
      <c r="D23" s="122" t="s">
        <v>189</v>
      </c>
      <c r="E23" s="244">
        <f>'[1]Mayors Office (ps)'!$T$231</f>
        <v>80000</v>
      </c>
      <c r="F23" s="245">
        <f>'[2]MAYORS OFFICE (ps)'!$O$44</f>
        <v>0</v>
      </c>
      <c r="G23" s="212">
        <f>'[2]MAYORS OFFICE (ps)'!$O$45</f>
        <v>100000</v>
      </c>
      <c r="H23" s="47">
        <f t="shared" si="0"/>
        <v>100000</v>
      </c>
      <c r="I23" s="226">
        <f>5000*20</f>
        <v>100000</v>
      </c>
      <c r="J23" s="387"/>
      <c r="K23" s="387"/>
      <c r="L23" s="194">
        <f>I21</f>
        <v>158968</v>
      </c>
    </row>
    <row r="24" spans="1:12" x14ac:dyDescent="0.2">
      <c r="A24" s="97"/>
      <c r="B24" s="95" t="s">
        <v>233</v>
      </c>
      <c r="C24" s="32">
        <v>731</v>
      </c>
      <c r="D24" s="122" t="s">
        <v>190</v>
      </c>
      <c r="E24" s="244">
        <f>'[1]Mayors Office (ps)'!$V$231</f>
        <v>367961.75999999995</v>
      </c>
      <c r="F24" s="245">
        <f>'[2]MAYORS OFFICE (ps)'!$P$44</f>
        <v>190557.28</v>
      </c>
      <c r="G24" s="212">
        <f>'[2]MAYORS OFFICE (ps)'!$P$45</f>
        <v>295652.71999999997</v>
      </c>
      <c r="H24" s="47">
        <f t="shared" si="0"/>
        <v>486210</v>
      </c>
      <c r="I24" s="226">
        <f>'[3]mayor''s'!$N$35</f>
        <v>566483.04</v>
      </c>
      <c r="J24" s="387"/>
      <c r="K24" s="387"/>
      <c r="L24" s="194">
        <f>I18</f>
        <v>120000</v>
      </c>
    </row>
    <row r="25" spans="1:12" x14ac:dyDescent="0.2">
      <c r="A25" s="97"/>
      <c r="B25" s="95" t="s">
        <v>26</v>
      </c>
      <c r="C25" s="98">
        <v>732</v>
      </c>
      <c r="D25" s="122" t="s">
        <v>191</v>
      </c>
      <c r="E25" s="244">
        <f>'[1]Mayors Office (ps)'!$W$231</f>
        <v>19200</v>
      </c>
      <c r="F25" s="245">
        <f>'[2]MAYORS OFFICE (ps)'!$Q$44</f>
        <v>9600</v>
      </c>
      <c r="G25" s="212">
        <f>'[2]MAYORS OFFICE (ps)'!$Q$45</f>
        <v>14400</v>
      </c>
      <c r="H25" s="47">
        <f t="shared" si="0"/>
        <v>24000</v>
      </c>
      <c r="I25" s="226">
        <f>'[3]mayor''s'!$S$35</f>
        <v>24000</v>
      </c>
      <c r="J25" s="387"/>
      <c r="K25" s="387"/>
      <c r="L25" s="194">
        <v>100000</v>
      </c>
    </row>
    <row r="26" spans="1:12" x14ac:dyDescent="0.2">
      <c r="A26" s="97"/>
      <c r="B26" s="95" t="s">
        <v>27</v>
      </c>
      <c r="C26" s="98">
        <v>733</v>
      </c>
      <c r="D26" s="122" t="s">
        <v>192</v>
      </c>
      <c r="E26" s="244">
        <f>'[1]Mayors Office (ps)'!$X$231</f>
        <v>43179.07</v>
      </c>
      <c r="F26" s="245">
        <f>'[2]MAYORS OFFICE (ps)'!$R$44</f>
        <v>19839.36</v>
      </c>
      <c r="G26" s="212">
        <f>'[2]MAYORS OFFICE (ps)'!$R$45</f>
        <v>35910.640000000014</v>
      </c>
      <c r="H26" s="47">
        <f t="shared" si="0"/>
        <v>55750.000000000015</v>
      </c>
      <c r="I26" s="226">
        <f>'[3]mayor''s'!$P$35</f>
        <v>53106.735000000001</v>
      </c>
      <c r="J26" s="387"/>
      <c r="K26" s="387"/>
    </row>
    <row r="27" spans="1:12" x14ac:dyDescent="0.2">
      <c r="A27" s="97"/>
      <c r="B27" s="95" t="s">
        <v>416</v>
      </c>
      <c r="C27" s="98"/>
      <c r="D27" s="217" t="s">
        <v>417</v>
      </c>
      <c r="E27" s="244">
        <f>'[1]Mayors Office (ps)'!$Q$231</f>
        <v>100000</v>
      </c>
      <c r="F27" s="245">
        <v>0</v>
      </c>
      <c r="G27" s="245">
        <v>0</v>
      </c>
      <c r="H27" s="245">
        <f t="shared" si="0"/>
        <v>0</v>
      </c>
      <c r="I27" s="245">
        <f t="shared" si="0"/>
        <v>0</v>
      </c>
      <c r="J27" s="389"/>
      <c r="K27" s="389"/>
      <c r="L27" s="194" t="e">
        <f>SUM(L20:L26)</f>
        <v>#REF!</v>
      </c>
    </row>
    <row r="28" spans="1:12" x14ac:dyDescent="0.2">
      <c r="A28" s="97"/>
      <c r="B28" s="95" t="s">
        <v>234</v>
      </c>
      <c r="C28" s="98">
        <v>734</v>
      </c>
      <c r="D28" s="122" t="s">
        <v>193</v>
      </c>
      <c r="E28" s="244">
        <f>'[1]Mayors Office (ps)'!$Y$231</f>
        <v>17848.320000000003</v>
      </c>
      <c r="F28" s="245">
        <f>'[2]MAYORS OFFICE (ps)'!$S$44</f>
        <v>8978.94</v>
      </c>
      <c r="G28" s="212">
        <f>'[2]MAYORS OFFICE (ps)'!$S$45</f>
        <v>15021.059999999992</v>
      </c>
      <c r="H28" s="47">
        <f t="shared" si="0"/>
        <v>23999.999999999993</v>
      </c>
      <c r="I28" s="226">
        <f>'[3]mayor''s'!$R$35</f>
        <v>24000</v>
      </c>
      <c r="J28" s="387"/>
      <c r="K28" s="387"/>
    </row>
    <row r="29" spans="1:12" x14ac:dyDescent="0.2">
      <c r="A29" s="97"/>
      <c r="B29" s="95" t="s">
        <v>278</v>
      </c>
      <c r="C29" s="98"/>
      <c r="D29" s="122" t="s">
        <v>279</v>
      </c>
      <c r="E29" s="244">
        <f>'[1]Mayors Office (ps)'!$AA$231</f>
        <v>299100</v>
      </c>
      <c r="F29" s="247">
        <f>'[2]MAYORS OFFICE (ps)'!$V$44</f>
        <v>0</v>
      </c>
      <c r="G29" s="213">
        <f>'[2]MAYORS OFFICE (ps)'!$V$45</f>
        <v>337641</v>
      </c>
      <c r="H29" s="47">
        <f t="shared" si="0"/>
        <v>337641</v>
      </c>
      <c r="I29" s="226">
        <f>'[3]mayor''s'!$M$35</f>
        <v>393391</v>
      </c>
      <c r="J29" s="387"/>
      <c r="K29" s="387"/>
    </row>
    <row r="30" spans="1:12" x14ac:dyDescent="0.2">
      <c r="A30" s="97"/>
      <c r="B30" s="26" t="s">
        <v>52</v>
      </c>
      <c r="C30" s="107"/>
      <c r="D30" s="107"/>
      <c r="E30" s="248">
        <f>SUM(E11:E29)</f>
        <v>5146695.3500000006</v>
      </c>
      <c r="F30" s="225">
        <f>SUM(F11:F29)</f>
        <v>2448168.5799999996</v>
      </c>
      <c r="G30" s="57">
        <f>SUM(G11:G29)</f>
        <v>5070151.419999999</v>
      </c>
      <c r="H30" s="57">
        <f>SUM(H11:H29)</f>
        <v>7518320</v>
      </c>
      <c r="I30" s="248">
        <f>SUM(I11:I29)</f>
        <v>7814422.7750000004</v>
      </c>
      <c r="J30" s="333"/>
      <c r="K30" s="333"/>
      <c r="L30" s="194">
        <f>I30-6409034.52</f>
        <v>1405388.2550000008</v>
      </c>
    </row>
    <row r="31" spans="1:12" x14ac:dyDescent="0.2">
      <c r="A31" s="24" t="s">
        <v>101</v>
      </c>
      <c r="B31" s="6"/>
      <c r="C31" s="98"/>
      <c r="D31" s="98"/>
      <c r="E31" s="249"/>
      <c r="F31" s="224"/>
      <c r="G31" s="105"/>
      <c r="H31" s="106"/>
      <c r="I31" s="377"/>
      <c r="J31" s="233"/>
      <c r="K31" s="233"/>
    </row>
    <row r="32" spans="1:12" x14ac:dyDescent="0.2">
      <c r="A32" s="97"/>
      <c r="B32" s="95" t="s">
        <v>33</v>
      </c>
      <c r="C32" s="98">
        <v>751</v>
      </c>
      <c r="D32" s="122" t="s">
        <v>194</v>
      </c>
      <c r="E32" s="244">
        <f>'[1]Mayor''s Office MOOE'!$F$1560</f>
        <v>183028</v>
      </c>
      <c r="F32" s="226">
        <f>'[2]mayor''s office (mooe)'!$E$272</f>
        <v>60578.03</v>
      </c>
      <c r="G32" s="212">
        <f>H32-F32</f>
        <v>79421.97</v>
      </c>
      <c r="H32" s="47">
        <v>140000</v>
      </c>
      <c r="I32" s="226">
        <v>160000</v>
      </c>
      <c r="J32" s="387">
        <v>100000</v>
      </c>
      <c r="K32" s="387"/>
    </row>
    <row r="33" spans="1:11" x14ac:dyDescent="0.2">
      <c r="A33" s="97"/>
      <c r="B33" s="95" t="s">
        <v>165</v>
      </c>
      <c r="C33" s="98">
        <v>751</v>
      </c>
      <c r="D33" s="122" t="s">
        <v>194</v>
      </c>
      <c r="E33" s="246">
        <f>'[1]Mayor''s Office MOOE'!$G$1560</f>
        <v>23513</v>
      </c>
      <c r="F33" s="227">
        <v>0</v>
      </c>
      <c r="G33" s="212">
        <f>'[2]mayor''s office (mooe)'!$F$273</f>
        <v>24000</v>
      </c>
      <c r="H33" s="47">
        <f t="shared" ref="H33:H41" si="2">F33+G33</f>
        <v>24000</v>
      </c>
      <c r="I33" s="226">
        <f t="shared" ref="I33:I78" si="3">H33</f>
        <v>24000</v>
      </c>
      <c r="J33" s="387"/>
      <c r="K33" s="387"/>
    </row>
    <row r="34" spans="1:11" x14ac:dyDescent="0.2">
      <c r="A34" s="97"/>
      <c r="B34" s="95" t="s">
        <v>35</v>
      </c>
      <c r="C34" s="98">
        <v>753</v>
      </c>
      <c r="D34" s="122" t="s">
        <v>195</v>
      </c>
      <c r="E34" s="246">
        <f>'[1]Mayor''s Office MOOE'!$I$1560</f>
        <v>168086.12</v>
      </c>
      <c r="F34" s="227">
        <f>'[2]mayor''s office (mooe)'!$H$272</f>
        <v>100000</v>
      </c>
      <c r="G34" s="216">
        <f>H34-F34</f>
        <v>0</v>
      </c>
      <c r="H34" s="47">
        <v>100000</v>
      </c>
      <c r="I34" s="226">
        <f t="shared" si="3"/>
        <v>100000</v>
      </c>
      <c r="J34" s="387">
        <v>100000</v>
      </c>
      <c r="K34" s="387"/>
    </row>
    <row r="35" spans="1:11" x14ac:dyDescent="0.2">
      <c r="A35" s="97"/>
      <c r="B35" s="95" t="s">
        <v>351</v>
      </c>
      <c r="C35" s="98">
        <v>753</v>
      </c>
      <c r="D35" s="122" t="s">
        <v>195</v>
      </c>
      <c r="E35" s="246">
        <f>'[1]Mayor''s Office MOOE'!$J$1560</f>
        <v>60000</v>
      </c>
      <c r="F35" s="227">
        <f>'[2]mayor''s office (mooe)'!$I$272</f>
        <v>60000</v>
      </c>
      <c r="G35" s="227">
        <v>0</v>
      </c>
      <c r="H35" s="47">
        <f t="shared" si="2"/>
        <v>60000</v>
      </c>
      <c r="I35" s="226">
        <f t="shared" si="3"/>
        <v>60000</v>
      </c>
      <c r="J35" s="387"/>
      <c r="K35" s="387"/>
    </row>
    <row r="36" spans="1:11" x14ac:dyDescent="0.2">
      <c r="A36" s="97"/>
      <c r="B36" s="95" t="s">
        <v>36</v>
      </c>
      <c r="C36" s="98">
        <v>755</v>
      </c>
      <c r="D36" s="122" t="s">
        <v>196</v>
      </c>
      <c r="E36" s="244">
        <f>'[1]Mayor''s Office MOOE'!$N$1560</f>
        <v>504000</v>
      </c>
      <c r="F36" s="258">
        <f>'[2]mayor''s office (mooe)'!$J$272</f>
        <v>0</v>
      </c>
      <c r="G36" s="212">
        <f>'[2]mayor''s office (mooe)'!$J$273</f>
        <v>600000</v>
      </c>
      <c r="H36" s="47">
        <f t="shared" si="2"/>
        <v>600000</v>
      </c>
      <c r="I36" s="226">
        <f t="shared" si="3"/>
        <v>600000</v>
      </c>
      <c r="J36" s="387"/>
      <c r="K36" s="387"/>
    </row>
    <row r="37" spans="1:11" x14ac:dyDescent="0.2">
      <c r="A37" s="97"/>
      <c r="B37" s="95" t="s">
        <v>432</v>
      </c>
      <c r="C37" s="98">
        <v>765</v>
      </c>
      <c r="D37" s="122" t="s">
        <v>197</v>
      </c>
      <c r="E37" s="244">
        <f>'[1]Mayor''s Office MOOE'!$X$1560</f>
        <v>91734</v>
      </c>
      <c r="F37" s="258">
        <f>'[2]mayor''s office (mooe)'!$G$272</f>
        <v>0</v>
      </c>
      <c r="G37" s="212">
        <f>H37-F37</f>
        <v>23850</v>
      </c>
      <c r="H37" s="47">
        <v>23850</v>
      </c>
      <c r="I37" s="226">
        <v>50000</v>
      </c>
      <c r="J37" s="387"/>
      <c r="K37" s="387"/>
    </row>
    <row r="38" spans="1:11" x14ac:dyDescent="0.2">
      <c r="A38" s="97"/>
      <c r="B38" s="95" t="s">
        <v>56</v>
      </c>
      <c r="C38" s="98">
        <v>767</v>
      </c>
      <c r="D38" s="122" t="s">
        <v>198</v>
      </c>
      <c r="E38" s="246">
        <v>348462.03</v>
      </c>
      <c r="F38" s="227">
        <f>'[2]mayor''s office (mooe)'!$AL$272</f>
        <v>74273.89</v>
      </c>
      <c r="G38" s="212">
        <f>H38-F38</f>
        <v>6077.1100000000006</v>
      </c>
      <c r="H38" s="47">
        <v>80351</v>
      </c>
      <c r="I38" s="226">
        <v>200000</v>
      </c>
      <c r="J38" s="387"/>
      <c r="K38" s="387">
        <f>I38-H38</f>
        <v>119649</v>
      </c>
    </row>
    <row r="39" spans="1:11" x14ac:dyDescent="0.2">
      <c r="A39" s="97"/>
      <c r="B39" s="95" t="s">
        <v>102</v>
      </c>
      <c r="C39" s="98">
        <v>754</v>
      </c>
      <c r="D39" s="122" t="s">
        <v>199</v>
      </c>
      <c r="E39" s="253">
        <v>0</v>
      </c>
      <c r="F39" s="227">
        <f>'[2]mayor''s office (mooe)'!$K$272</f>
        <v>10000</v>
      </c>
      <c r="G39" s="212">
        <f>'[2]mayor''s office (mooe)'!$K$273</f>
        <v>20000</v>
      </c>
      <c r="H39" s="47">
        <f t="shared" si="2"/>
        <v>30000</v>
      </c>
      <c r="I39" s="226">
        <f t="shared" si="3"/>
        <v>30000</v>
      </c>
      <c r="J39" s="387"/>
      <c r="K39" s="387"/>
    </row>
    <row r="40" spans="1:11" x14ac:dyDescent="0.2">
      <c r="A40" s="97"/>
      <c r="B40" s="95" t="s">
        <v>230</v>
      </c>
      <c r="C40" s="98">
        <v>761</v>
      </c>
      <c r="D40" s="122" t="s">
        <v>200</v>
      </c>
      <c r="E40" s="244">
        <f>'[1]Mayor''s Office MOOE'!$T$1560</f>
        <v>1078560.92</v>
      </c>
      <c r="F40" s="226">
        <f>'[2]mayor''s office (mooe)'!$L$272</f>
        <v>158068</v>
      </c>
      <c r="G40" s="212">
        <f>'[2]mayor''s office (mooe)'!$L$273</f>
        <v>191932</v>
      </c>
      <c r="H40" s="47">
        <f t="shared" si="2"/>
        <v>350000</v>
      </c>
      <c r="I40" s="226">
        <v>500000</v>
      </c>
      <c r="J40" s="387"/>
      <c r="K40" s="387"/>
    </row>
    <row r="41" spans="1:11" x14ac:dyDescent="0.2">
      <c r="A41" s="97"/>
      <c r="B41" s="95" t="s">
        <v>38</v>
      </c>
      <c r="C41" s="98">
        <v>772</v>
      </c>
      <c r="D41" s="122" t="s">
        <v>201</v>
      </c>
      <c r="E41" s="244">
        <f>'[1]Mayor''s Office MOOE'!$AC$1560</f>
        <v>55266.049999999996</v>
      </c>
      <c r="F41" s="226">
        <f>'[2]mayor''s office (mooe)'!$M$272</f>
        <v>43021.380000000005</v>
      </c>
      <c r="G41" s="212">
        <f>'[2]mayor''s office (mooe)'!$M$273</f>
        <v>56978.62</v>
      </c>
      <c r="H41" s="47">
        <f t="shared" si="2"/>
        <v>100000</v>
      </c>
      <c r="I41" s="226">
        <v>150000</v>
      </c>
      <c r="J41" s="387"/>
      <c r="K41" s="387"/>
    </row>
    <row r="42" spans="1:11" x14ac:dyDescent="0.2">
      <c r="A42" s="97"/>
      <c r="B42" s="105" t="s">
        <v>40</v>
      </c>
      <c r="C42" s="98">
        <v>780</v>
      </c>
      <c r="D42" s="122" t="s">
        <v>202</v>
      </c>
      <c r="E42" s="244">
        <f>'[1]Mayor''s Office MOOE'!$AH$1560</f>
        <v>70680</v>
      </c>
      <c r="F42" s="226">
        <f>'[2]mayor''s office (mooe)'!$N$272</f>
        <v>1500</v>
      </c>
      <c r="G42" s="212">
        <f>'[2]mayor''s office (mooe)'!$N$273</f>
        <v>198500</v>
      </c>
      <c r="H42" s="47">
        <f>F42+G42</f>
        <v>200000</v>
      </c>
      <c r="I42" s="226">
        <f t="shared" si="3"/>
        <v>200000</v>
      </c>
      <c r="J42" s="387"/>
      <c r="K42" s="387"/>
    </row>
    <row r="43" spans="1:11" x14ac:dyDescent="0.2">
      <c r="A43" s="97"/>
      <c r="B43" s="95" t="s">
        <v>398</v>
      </c>
      <c r="C43" s="98"/>
      <c r="D43" s="122" t="s">
        <v>399</v>
      </c>
      <c r="E43" s="244">
        <f>'[1]Mayor''s Office MOOE'!$AI$1560</f>
        <v>8680</v>
      </c>
      <c r="F43" s="227">
        <v>0</v>
      </c>
      <c r="G43" s="227">
        <v>0</v>
      </c>
      <c r="H43" s="227">
        <v>0</v>
      </c>
      <c r="I43" s="216">
        <v>0</v>
      </c>
      <c r="J43" s="387"/>
      <c r="K43" s="387"/>
    </row>
    <row r="44" spans="1:11" x14ac:dyDescent="0.2">
      <c r="A44" s="143"/>
      <c r="B44" s="260" t="s">
        <v>349</v>
      </c>
      <c r="C44" s="144">
        <v>778</v>
      </c>
      <c r="D44" s="145" t="s">
        <v>350</v>
      </c>
      <c r="E44" s="250">
        <f>'[1]Mayor''s Office MOOE'!$AF$1560</f>
        <v>10000</v>
      </c>
      <c r="F44" s="251">
        <f>'[2]mayor''s office (mooe)'!$O$272</f>
        <v>9800</v>
      </c>
      <c r="G44" s="214">
        <f>'[2]mayor''s office (mooe)'!$O$273</f>
        <v>200</v>
      </c>
      <c r="H44" s="169">
        <f>F44+G44</f>
        <v>10000</v>
      </c>
      <c r="I44" s="251">
        <f t="shared" si="3"/>
        <v>10000</v>
      </c>
      <c r="J44" s="387"/>
      <c r="K44" s="387"/>
    </row>
    <row r="45" spans="1:11" x14ac:dyDescent="0.2">
      <c r="A45" s="97"/>
      <c r="B45" s="105" t="s">
        <v>147</v>
      </c>
      <c r="C45" s="98">
        <v>787</v>
      </c>
      <c r="D45" s="122" t="s">
        <v>203</v>
      </c>
      <c r="E45" s="244">
        <f>'[1]Mayor''s Office MOOE'!$AK$1560</f>
        <v>225000</v>
      </c>
      <c r="F45" s="227">
        <f>'[2]mayor''s office (mooe)'!$P$272</f>
        <v>209900</v>
      </c>
      <c r="G45" s="212">
        <f>'[2]mayor''s office (mooe)'!$P$273</f>
        <v>15100</v>
      </c>
      <c r="H45" s="47">
        <f>F45+G45</f>
        <v>225000</v>
      </c>
      <c r="I45" s="226">
        <f>H45+25000+22500</f>
        <v>272500</v>
      </c>
      <c r="J45" s="387"/>
      <c r="K45" s="387"/>
    </row>
    <row r="46" spans="1:11" x14ac:dyDescent="0.2">
      <c r="A46" s="97"/>
      <c r="B46" s="95" t="s">
        <v>173</v>
      </c>
      <c r="C46" s="98">
        <v>786</v>
      </c>
      <c r="D46" s="122" t="s">
        <v>204</v>
      </c>
      <c r="E46" s="244">
        <f>'[1]Mayor''s Office MOOE'!$AJ$1560</f>
        <v>1512</v>
      </c>
      <c r="F46" s="227">
        <f>'[2]mayor''s office (mooe)'!$Q$272</f>
        <v>1908</v>
      </c>
      <c r="G46" s="212">
        <f>'[2]mayor''s office (mooe)'!$Q$273</f>
        <v>3092</v>
      </c>
      <c r="H46" s="47">
        <f>F46+G46</f>
        <v>5000</v>
      </c>
      <c r="I46" s="226">
        <f t="shared" si="3"/>
        <v>5000</v>
      </c>
      <c r="J46" s="387"/>
      <c r="K46" s="387"/>
    </row>
    <row r="47" spans="1:11" x14ac:dyDescent="0.2">
      <c r="A47" s="97"/>
      <c r="B47" s="95" t="s">
        <v>324</v>
      </c>
      <c r="C47" s="98">
        <v>815</v>
      </c>
      <c r="D47" s="122" t="s">
        <v>205</v>
      </c>
      <c r="E47" s="244">
        <f>'[1]Mayor''s Office MOOE'!$AN$1560</f>
        <v>250000</v>
      </c>
      <c r="F47" s="258">
        <v>0</v>
      </c>
      <c r="G47" s="212">
        <f>'[2]mayor''s office (mooe)'!$R$273</f>
        <v>250000</v>
      </c>
      <c r="H47" s="47">
        <f>F47+G47</f>
        <v>250000</v>
      </c>
      <c r="I47" s="226">
        <f t="shared" si="3"/>
        <v>250000</v>
      </c>
      <c r="J47" s="387"/>
      <c r="K47" s="387"/>
    </row>
    <row r="48" spans="1:11" x14ac:dyDescent="0.2">
      <c r="A48" s="97"/>
      <c r="B48" s="95" t="s">
        <v>400</v>
      </c>
      <c r="C48" s="98"/>
      <c r="D48" s="122" t="s">
        <v>401</v>
      </c>
      <c r="E48" s="244">
        <f>'[1]Mayor''s Office MOOE'!$AM$1560</f>
        <v>429645</v>
      </c>
      <c r="F48" s="258">
        <v>0</v>
      </c>
      <c r="G48" s="216">
        <v>0</v>
      </c>
      <c r="H48" s="258">
        <f>F48+G48</f>
        <v>0</v>
      </c>
      <c r="I48" s="216">
        <v>0</v>
      </c>
      <c r="J48" s="388"/>
      <c r="K48" s="388"/>
    </row>
    <row r="49" spans="1:14" x14ac:dyDescent="0.2">
      <c r="A49" s="97"/>
      <c r="B49" s="6" t="s">
        <v>325</v>
      </c>
      <c r="C49" s="98">
        <v>811</v>
      </c>
      <c r="D49" s="122" t="s">
        <v>205</v>
      </c>
      <c r="E49" s="246">
        <v>0</v>
      </c>
      <c r="F49" s="227">
        <v>0</v>
      </c>
      <c r="G49" s="212">
        <f>'[2]mayor''s office (mooe)'!$T$273</f>
        <v>300000</v>
      </c>
      <c r="H49" s="47">
        <f t="shared" ref="H49:H55" si="4">F49+G49</f>
        <v>300000</v>
      </c>
      <c r="I49" s="226">
        <v>100000</v>
      </c>
      <c r="J49" s="387"/>
      <c r="K49" s="387"/>
    </row>
    <row r="50" spans="1:14" x14ac:dyDescent="0.2">
      <c r="A50" s="97"/>
      <c r="B50" s="6" t="s">
        <v>408</v>
      </c>
      <c r="C50" s="98">
        <v>821</v>
      </c>
      <c r="D50" s="122" t="s">
        <v>206</v>
      </c>
      <c r="E50" s="244">
        <f>'[1]Mayor''s Office MOOE'!$AR$1560</f>
        <v>70000</v>
      </c>
      <c r="F50" s="227">
        <v>0</v>
      </c>
      <c r="G50" s="212">
        <f>'[2]mayor''s office (mooe)'!$X$273</f>
        <v>70000</v>
      </c>
      <c r="H50" s="47">
        <f t="shared" si="4"/>
        <v>70000</v>
      </c>
      <c r="I50" s="226">
        <f t="shared" si="3"/>
        <v>70000</v>
      </c>
      <c r="J50" s="387"/>
      <c r="K50" s="387"/>
    </row>
    <row r="51" spans="1:14" x14ac:dyDescent="0.2">
      <c r="A51" s="97"/>
      <c r="B51" s="6" t="s">
        <v>409</v>
      </c>
      <c r="C51" s="98">
        <v>840</v>
      </c>
      <c r="D51" s="122" t="s">
        <v>206</v>
      </c>
      <c r="E51" s="252">
        <f>'[1]Mayor''s Office MOOE'!$AO$1560</f>
        <v>10000</v>
      </c>
      <c r="F51" s="227">
        <v>0</v>
      </c>
      <c r="G51" s="212">
        <f>'[2]mayor''s office (mooe)'!$W$273</f>
        <v>10000</v>
      </c>
      <c r="H51" s="47">
        <f t="shared" si="4"/>
        <v>10000</v>
      </c>
      <c r="I51" s="226">
        <f t="shared" si="3"/>
        <v>10000</v>
      </c>
      <c r="J51" s="387"/>
      <c r="K51" s="387"/>
    </row>
    <row r="52" spans="1:14" x14ac:dyDescent="0.2">
      <c r="A52" s="97"/>
      <c r="B52" s="6" t="s">
        <v>326</v>
      </c>
      <c r="C52" s="98">
        <v>823</v>
      </c>
      <c r="D52" s="122" t="s">
        <v>206</v>
      </c>
      <c r="E52" s="244">
        <f>'[1]Mayor''s Office MOOE'!$AP$1560</f>
        <v>69830</v>
      </c>
      <c r="F52" s="226">
        <f>'[2]mayor''s office (mooe)'!$Y$272</f>
        <v>1300</v>
      </c>
      <c r="G52" s="212">
        <f>'[2]mayor''s office (mooe)'!$Y$273</f>
        <v>68700</v>
      </c>
      <c r="H52" s="47">
        <f t="shared" si="4"/>
        <v>70000</v>
      </c>
      <c r="I52" s="226">
        <f t="shared" si="3"/>
        <v>70000</v>
      </c>
      <c r="J52" s="387"/>
      <c r="K52" s="387"/>
    </row>
    <row r="53" spans="1:14" x14ac:dyDescent="0.2">
      <c r="A53" s="97"/>
      <c r="B53" s="6" t="s">
        <v>327</v>
      </c>
      <c r="C53" s="98">
        <v>829</v>
      </c>
      <c r="D53" s="122" t="s">
        <v>206</v>
      </c>
      <c r="E53" s="227">
        <v>0</v>
      </c>
      <c r="F53" s="227">
        <v>0</v>
      </c>
      <c r="G53" s="212">
        <f>'[2]mayor''s office (mooe)'!$Z$273</f>
        <v>31500</v>
      </c>
      <c r="H53" s="47">
        <f t="shared" si="4"/>
        <v>31500</v>
      </c>
      <c r="I53" s="226">
        <f t="shared" si="3"/>
        <v>31500</v>
      </c>
      <c r="J53" s="387"/>
      <c r="K53" s="387"/>
    </row>
    <row r="54" spans="1:14" x14ac:dyDescent="0.2">
      <c r="A54" s="97"/>
      <c r="B54" s="6" t="s">
        <v>328</v>
      </c>
      <c r="C54" s="98">
        <v>841</v>
      </c>
      <c r="D54" s="122" t="s">
        <v>207</v>
      </c>
      <c r="E54" s="244">
        <f>'[1]Mayor''s Office MOOE'!$AS$1560</f>
        <v>735140</v>
      </c>
      <c r="F54" s="226">
        <f>'[2]mayor''s office (mooe)'!$AA$272</f>
        <v>275000</v>
      </c>
      <c r="G54" s="216">
        <v>0</v>
      </c>
      <c r="H54" s="47">
        <v>275000</v>
      </c>
      <c r="I54" s="226">
        <v>470000</v>
      </c>
      <c r="J54" s="387"/>
      <c r="K54" s="387"/>
    </row>
    <row r="55" spans="1:14" x14ac:dyDescent="0.2">
      <c r="A55" s="97"/>
      <c r="B55" s="95" t="s">
        <v>140</v>
      </c>
      <c r="C55" s="98">
        <v>878</v>
      </c>
      <c r="D55" s="122" t="s">
        <v>208</v>
      </c>
      <c r="E55" s="253">
        <v>0</v>
      </c>
      <c r="F55" s="227">
        <f>'[2]mayor''s office (mooe)'!$V$272</f>
        <v>100000</v>
      </c>
      <c r="G55" s="216">
        <f>'[2]mayor''s office (mooe)'!$AJ$273</f>
        <v>0</v>
      </c>
      <c r="H55" s="47">
        <f t="shared" si="4"/>
        <v>100000</v>
      </c>
      <c r="I55" s="226">
        <f t="shared" si="3"/>
        <v>100000</v>
      </c>
      <c r="J55" s="387"/>
      <c r="K55" s="387"/>
    </row>
    <row r="56" spans="1:14" x14ac:dyDescent="0.2">
      <c r="A56" s="97"/>
      <c r="B56" s="95" t="s">
        <v>396</v>
      </c>
      <c r="C56" s="98"/>
      <c r="D56" s="122" t="s">
        <v>208</v>
      </c>
      <c r="E56" s="244">
        <v>401500</v>
      </c>
      <c r="F56" s="227">
        <v>0</v>
      </c>
      <c r="G56" s="216">
        <f>'[2]mayor''s office (mooe)'!$U$278</f>
        <v>0</v>
      </c>
      <c r="H56" s="216">
        <v>0</v>
      </c>
      <c r="I56" s="226">
        <f t="shared" si="3"/>
        <v>0</v>
      </c>
      <c r="J56" s="387">
        <v>1000000</v>
      </c>
      <c r="K56" s="388"/>
    </row>
    <row r="57" spans="1:14" x14ac:dyDescent="0.2">
      <c r="A57" s="97"/>
      <c r="B57" s="95" t="s">
        <v>489</v>
      </c>
      <c r="C57" s="98">
        <v>878</v>
      </c>
      <c r="D57" s="122" t="s">
        <v>208</v>
      </c>
      <c r="E57" s="244">
        <f>'[1]Mayor''s Office MOOE'!$AY$1560</f>
        <v>298671</v>
      </c>
      <c r="F57" s="226">
        <f>'[2]mayor''s office (mooe)'!$AD$272</f>
        <v>348790</v>
      </c>
      <c r="G57" s="213">
        <f>H57-F57</f>
        <v>1210</v>
      </c>
      <c r="H57" s="47">
        <v>350000</v>
      </c>
      <c r="I57" s="226">
        <f t="shared" si="3"/>
        <v>350000</v>
      </c>
      <c r="J57" s="387"/>
      <c r="K57" s="387"/>
    </row>
    <row r="58" spans="1:14" x14ac:dyDescent="0.2">
      <c r="A58" s="97"/>
      <c r="B58" s="95" t="s">
        <v>141</v>
      </c>
      <c r="C58" s="98">
        <v>878</v>
      </c>
      <c r="D58" s="122" t="s">
        <v>208</v>
      </c>
      <c r="E58" s="244">
        <f>'[1]Mayor''s Office MOOE'!$AZ$1560</f>
        <v>1000000</v>
      </c>
      <c r="F58" s="227">
        <v>0</v>
      </c>
      <c r="G58" s="212">
        <f>'[2]mayor''s office (mooe)'!$AE$273</f>
        <v>1000000</v>
      </c>
      <c r="H58" s="47">
        <f>F58+G58</f>
        <v>1000000</v>
      </c>
      <c r="I58" s="226">
        <f t="shared" si="3"/>
        <v>1000000</v>
      </c>
      <c r="J58" s="387"/>
      <c r="K58" s="387"/>
    </row>
    <row r="59" spans="1:14" x14ac:dyDescent="0.2">
      <c r="A59" s="97"/>
      <c r="B59" s="95" t="s">
        <v>402</v>
      </c>
      <c r="C59" s="98"/>
      <c r="D59" s="122" t="s">
        <v>208</v>
      </c>
      <c r="E59" s="244">
        <f>'[1]Mayor''s Office MOOE'!$BA$1560</f>
        <v>615500</v>
      </c>
      <c r="F59" s="227">
        <f>'[2]mayor''s office (mooe)'!$AE$272</f>
        <v>0</v>
      </c>
      <c r="G59" s="216">
        <v>0</v>
      </c>
      <c r="H59" s="177">
        <v>0</v>
      </c>
      <c r="I59" s="216">
        <v>0</v>
      </c>
      <c r="J59" s="388"/>
      <c r="K59" s="388"/>
    </row>
    <row r="60" spans="1:14" x14ac:dyDescent="0.2">
      <c r="A60" s="97"/>
      <c r="B60" s="95" t="s">
        <v>329</v>
      </c>
      <c r="C60" s="98">
        <v>884</v>
      </c>
      <c r="D60" s="122" t="s">
        <v>209</v>
      </c>
      <c r="E60" s="244">
        <f>'[1]Mayor''s Office MOOE'!$BE$1560</f>
        <v>847684.86</v>
      </c>
      <c r="F60" s="226">
        <f>'[2]mayor''s office (mooe)'!$AB$272</f>
        <v>262835.55</v>
      </c>
      <c r="G60" s="212">
        <f>H60-F60</f>
        <v>37164.450000000012</v>
      </c>
      <c r="H60" s="47">
        <v>300000</v>
      </c>
      <c r="I60" s="226">
        <f t="shared" si="3"/>
        <v>300000</v>
      </c>
      <c r="J60" s="387">
        <v>218958</v>
      </c>
      <c r="K60" s="387"/>
    </row>
    <row r="61" spans="1:14" x14ac:dyDescent="0.2">
      <c r="A61" s="97"/>
      <c r="B61" s="105" t="s">
        <v>44</v>
      </c>
      <c r="C61" s="98">
        <v>892</v>
      </c>
      <c r="D61" s="122" t="s">
        <v>210</v>
      </c>
      <c r="E61" s="244">
        <f>'[1]Mayor''s Office MOOE'!$BF$1560</f>
        <v>3749.5</v>
      </c>
      <c r="F61" s="227">
        <f>'[2]mayor''s office (mooe)'!$AF$272</f>
        <v>0</v>
      </c>
      <c r="G61" s="212">
        <f>'[2]mayor''s office (mooe)'!$AF$273</f>
        <v>35000</v>
      </c>
      <c r="H61" s="47">
        <f>F61+G61</f>
        <v>35000</v>
      </c>
      <c r="I61" s="226">
        <f t="shared" si="3"/>
        <v>35000</v>
      </c>
      <c r="J61" s="387"/>
      <c r="K61" s="387"/>
    </row>
    <row r="62" spans="1:14" x14ac:dyDescent="0.2">
      <c r="A62" s="97"/>
      <c r="B62" s="105" t="s">
        <v>45</v>
      </c>
      <c r="C62" s="98">
        <v>893</v>
      </c>
      <c r="D62" s="122" t="s">
        <v>211</v>
      </c>
      <c r="E62" s="244">
        <f>'[1]Mayor''s Office MOOE'!$BG$1560</f>
        <v>407602.49000000005</v>
      </c>
      <c r="F62" s="226">
        <f>'[2]mayor''s office (mooe)'!$AG$272</f>
        <v>2229</v>
      </c>
      <c r="G62" s="212">
        <f>H62-F62</f>
        <v>72771</v>
      </c>
      <c r="H62" s="47">
        <v>75000</v>
      </c>
      <c r="I62" s="226">
        <f>H62+300000</f>
        <v>375000</v>
      </c>
      <c r="J62" s="387">
        <v>292000</v>
      </c>
      <c r="K62" s="387"/>
      <c r="L62" s="398">
        <v>300000</v>
      </c>
      <c r="M62" s="360" t="s">
        <v>491</v>
      </c>
      <c r="N62" s="360"/>
    </row>
    <row r="63" spans="1:14" x14ac:dyDescent="0.2">
      <c r="A63" s="97"/>
      <c r="B63" s="95" t="s">
        <v>403</v>
      </c>
      <c r="C63" s="98"/>
      <c r="D63" s="122" t="str">
        <f>'[1]Mayor''s Office MOOE'!$BD$2</f>
        <v>5-02-10-030</v>
      </c>
      <c r="E63" s="244">
        <f>'[1]Mayor''s Office MOOE'!$BD$1560</f>
        <v>188200</v>
      </c>
      <c r="F63" s="258">
        <v>0</v>
      </c>
      <c r="G63" s="216">
        <v>0</v>
      </c>
      <c r="H63" s="177">
        <v>0</v>
      </c>
      <c r="I63" s="216">
        <v>0</v>
      </c>
      <c r="J63" s="388"/>
      <c r="K63" s="388"/>
    </row>
    <row r="64" spans="1:14" x14ac:dyDescent="0.2">
      <c r="A64" s="97"/>
      <c r="B64" s="126" t="s">
        <v>149</v>
      </c>
      <c r="C64" s="98">
        <v>969</v>
      </c>
      <c r="D64" s="122" t="s">
        <v>212</v>
      </c>
      <c r="E64" s="244">
        <f>'[1]Mayor''s Office MOOE'!$BI$1560</f>
        <v>150000</v>
      </c>
      <c r="F64" s="226">
        <f>'[2]mayor''s office (mooe)'!$AV$272</f>
        <v>140700</v>
      </c>
      <c r="G64" s="212">
        <f>H64-F64</f>
        <v>9300</v>
      </c>
      <c r="H64" s="226">
        <v>150000</v>
      </c>
      <c r="I64" s="226">
        <f t="shared" si="3"/>
        <v>150000</v>
      </c>
      <c r="J64" s="387">
        <v>50000</v>
      </c>
      <c r="K64" s="387"/>
    </row>
    <row r="65" spans="1:11" x14ac:dyDescent="0.2">
      <c r="A65" s="97"/>
      <c r="B65" s="126" t="s">
        <v>306</v>
      </c>
      <c r="C65" s="98">
        <v>969</v>
      </c>
      <c r="D65" s="122" t="s">
        <v>212</v>
      </c>
      <c r="E65" s="253">
        <v>0</v>
      </c>
      <c r="F65" s="258">
        <v>0</v>
      </c>
      <c r="G65" s="213">
        <f>'[2]mayor''s office (mooe)'!$AU$273</f>
        <v>200000</v>
      </c>
      <c r="H65" s="227">
        <f>F65+G65</f>
        <v>200000</v>
      </c>
      <c r="I65" s="226">
        <f t="shared" si="3"/>
        <v>200000</v>
      </c>
      <c r="J65" s="387"/>
      <c r="K65" s="387"/>
    </row>
    <row r="66" spans="1:11" x14ac:dyDescent="0.2">
      <c r="A66" s="97"/>
      <c r="B66" s="126" t="s">
        <v>397</v>
      </c>
      <c r="C66" s="98">
        <v>969</v>
      </c>
      <c r="D66" s="122" t="s">
        <v>212</v>
      </c>
      <c r="E66" s="244">
        <f>'[1]Mayor''s Office MOOE'!$BP$1560</f>
        <v>284194.23</v>
      </c>
      <c r="F66" s="227">
        <f>'[2]mayor''s office (mooe)'!$AR$272</f>
        <v>291334.38</v>
      </c>
      <c r="G66" s="212">
        <f>H66-F66</f>
        <v>665.61999999999534</v>
      </c>
      <c r="H66" s="226">
        <v>292000</v>
      </c>
      <c r="I66" s="226">
        <v>300000</v>
      </c>
      <c r="J66" s="387">
        <v>400000</v>
      </c>
      <c r="K66" s="387"/>
    </row>
    <row r="67" spans="1:11" x14ac:dyDescent="0.2">
      <c r="A67" s="97"/>
      <c r="B67" s="95" t="s">
        <v>476</v>
      </c>
      <c r="C67" s="98">
        <v>713</v>
      </c>
      <c r="D67" s="122" t="s">
        <v>183</v>
      </c>
      <c r="E67" s="244">
        <f>'[1]Mayors Office (ps)'!$L$231</f>
        <v>21000</v>
      </c>
      <c r="F67" s="245">
        <f>'[2]MAYORS OFFICE (ps)'!$I$44</f>
        <v>14000</v>
      </c>
      <c r="G67" s="212">
        <f>'[2]MAYORS OFFICE (ps)'!$I$45</f>
        <v>28000</v>
      </c>
      <c r="H67" s="47">
        <f>F67+G67</f>
        <v>42000</v>
      </c>
      <c r="I67" s="226">
        <f>H67</f>
        <v>42000</v>
      </c>
      <c r="J67" s="387"/>
      <c r="K67" s="387"/>
    </row>
    <row r="68" spans="1:11" x14ac:dyDescent="0.2">
      <c r="A68" s="97"/>
      <c r="B68" s="126" t="s">
        <v>404</v>
      </c>
      <c r="C68" s="98">
        <v>969</v>
      </c>
      <c r="D68" s="122" t="s">
        <v>212</v>
      </c>
      <c r="E68" s="244">
        <v>145149.18</v>
      </c>
      <c r="F68" s="227"/>
      <c r="G68" s="216">
        <f>'[2]mayor''s office (mooe)'!$AQ$281</f>
        <v>0</v>
      </c>
      <c r="H68" s="216">
        <v>0</v>
      </c>
      <c r="I68" s="216">
        <v>0</v>
      </c>
      <c r="J68" s="387"/>
      <c r="K68" s="387"/>
    </row>
    <row r="69" spans="1:11" x14ac:dyDescent="0.2">
      <c r="A69" s="97"/>
      <c r="B69" s="126" t="s">
        <v>405</v>
      </c>
      <c r="C69" s="98">
        <v>969</v>
      </c>
      <c r="D69" s="122" t="s">
        <v>212</v>
      </c>
      <c r="E69" s="244">
        <f>'[1]Mayor''s Office MOOE'!$BR$1560</f>
        <v>51300</v>
      </c>
      <c r="F69" s="227">
        <f>'[2]mayor''s office (mooe)'!$AC$272</f>
        <v>33750</v>
      </c>
      <c r="G69" s="212">
        <f>'[2]mayor''s office (mooe)'!$AC$273</f>
        <v>33750</v>
      </c>
      <c r="H69" s="226">
        <f t="shared" ref="H69:H70" si="5">F69+G69</f>
        <v>67500</v>
      </c>
      <c r="I69" s="226">
        <f t="shared" si="3"/>
        <v>67500</v>
      </c>
      <c r="J69" s="387"/>
      <c r="K69" s="387"/>
    </row>
    <row r="70" spans="1:11" x14ac:dyDescent="0.2">
      <c r="A70" s="97"/>
      <c r="B70" s="126" t="s">
        <v>406</v>
      </c>
      <c r="C70" s="98">
        <v>969</v>
      </c>
      <c r="D70" s="122" t="s">
        <v>212</v>
      </c>
      <c r="E70" s="244">
        <v>360000</v>
      </c>
      <c r="F70" s="227">
        <f>'[2]mayor''s office (mooe)'!$AH$272</f>
        <v>739306</v>
      </c>
      <c r="G70" s="212">
        <f>'[2]mayor''s office (mooe)'!$AH$273</f>
        <v>340694</v>
      </c>
      <c r="H70" s="226">
        <f t="shared" si="5"/>
        <v>1080000</v>
      </c>
      <c r="I70" s="226">
        <f t="shared" si="3"/>
        <v>1080000</v>
      </c>
      <c r="J70" s="387"/>
      <c r="K70" s="387"/>
    </row>
    <row r="71" spans="1:11" x14ac:dyDescent="0.2">
      <c r="A71" s="97"/>
      <c r="B71" s="126" t="s">
        <v>407</v>
      </c>
      <c r="C71" s="98">
        <v>969</v>
      </c>
      <c r="D71" s="122" t="s">
        <v>212</v>
      </c>
      <c r="E71" s="244">
        <v>50000</v>
      </c>
      <c r="F71" s="227">
        <f>'[2]mayor''s office (mooe)'!$AK$272</f>
        <v>0</v>
      </c>
      <c r="G71" s="216">
        <v>0</v>
      </c>
      <c r="H71" s="216">
        <v>0</v>
      </c>
      <c r="I71" s="216">
        <v>0</v>
      </c>
      <c r="J71" s="387">
        <v>50000</v>
      </c>
      <c r="K71" s="387"/>
    </row>
    <row r="72" spans="1:11" x14ac:dyDescent="0.2">
      <c r="A72" s="97"/>
      <c r="B72" s="126" t="s">
        <v>494</v>
      </c>
      <c r="C72" s="98">
        <v>969</v>
      </c>
      <c r="D72" s="122" t="s">
        <v>212</v>
      </c>
      <c r="E72" s="246">
        <f>'[1]Mayor''s Office MOOE'!$BH$1560</f>
        <v>201536.86000000002</v>
      </c>
      <c r="F72" s="227">
        <f>'[2]mayor''s office (mooe)'!$AS$272</f>
        <v>198000</v>
      </c>
      <c r="G72" s="216">
        <v>0</v>
      </c>
      <c r="H72" s="226">
        <v>198000</v>
      </c>
      <c r="I72" s="226">
        <v>1100000</v>
      </c>
      <c r="J72" s="391" t="s">
        <v>496</v>
      </c>
      <c r="K72" s="387"/>
    </row>
    <row r="73" spans="1:11" x14ac:dyDescent="0.2">
      <c r="A73" s="97"/>
      <c r="B73" s="126" t="s">
        <v>495</v>
      </c>
      <c r="C73" s="98">
        <v>969</v>
      </c>
      <c r="D73" s="122" t="s">
        <v>212</v>
      </c>
      <c r="E73" s="246">
        <f>'[1]Mayor''s Office MOOE'!$BN$1560</f>
        <v>39270.82</v>
      </c>
      <c r="F73" s="227">
        <f>'[2]mayor''s office (mooe)'!$AQ$272</f>
        <v>38358.380000000005</v>
      </c>
      <c r="G73" s="212">
        <f>'[2]mayor''s office (mooe)'!$AQ$273</f>
        <v>1641.6199999999953</v>
      </c>
      <c r="H73" s="226">
        <f t="shared" ref="H73:H78" si="6">F73+G73</f>
        <v>40000</v>
      </c>
      <c r="I73" s="271">
        <v>60000</v>
      </c>
      <c r="J73" s="387"/>
      <c r="K73" s="387"/>
    </row>
    <row r="74" spans="1:11" x14ac:dyDescent="0.2">
      <c r="A74" s="97"/>
      <c r="B74" s="261" t="s">
        <v>359</v>
      </c>
      <c r="C74" s="98">
        <v>969</v>
      </c>
      <c r="D74" s="205" t="s">
        <v>212</v>
      </c>
      <c r="E74" s="246">
        <f>'[1]Mayor''s Office MOOE'!$BM$1560</f>
        <v>48000</v>
      </c>
      <c r="F74" s="227">
        <v>0</v>
      </c>
      <c r="G74" s="215">
        <f>'[2]mayor''s office (mooe)'!$AO$273</f>
        <v>50000</v>
      </c>
      <c r="H74" s="227">
        <f t="shared" si="6"/>
        <v>50000</v>
      </c>
      <c r="I74" s="226">
        <f t="shared" si="3"/>
        <v>50000</v>
      </c>
      <c r="J74" s="387"/>
      <c r="K74" s="387"/>
    </row>
    <row r="75" spans="1:11" x14ac:dyDescent="0.2">
      <c r="A75" s="97"/>
      <c r="B75" s="261" t="s">
        <v>411</v>
      </c>
      <c r="C75" s="98">
        <v>969</v>
      </c>
      <c r="D75" s="205" t="s">
        <v>212</v>
      </c>
      <c r="E75" s="246">
        <f>'[1]Mayor''s Office MOOE'!$BK$1560</f>
        <v>48833.75</v>
      </c>
      <c r="F75" s="227">
        <v>0</v>
      </c>
      <c r="G75" s="215">
        <f>'[2]mayor''s office (mooe)'!$AM$273</f>
        <v>50000</v>
      </c>
      <c r="H75" s="227">
        <f t="shared" si="6"/>
        <v>50000</v>
      </c>
      <c r="I75" s="226">
        <f t="shared" si="3"/>
        <v>50000</v>
      </c>
      <c r="J75" s="387"/>
      <c r="K75" s="387"/>
    </row>
    <row r="76" spans="1:11" x14ac:dyDescent="0.2">
      <c r="A76" s="97"/>
      <c r="B76" s="126" t="s">
        <v>410</v>
      </c>
      <c r="C76" s="98">
        <v>969</v>
      </c>
      <c r="D76" s="205" t="s">
        <v>212</v>
      </c>
      <c r="E76" s="246">
        <f>'[1]Mayor''s Office MOOE'!$BO$1560</f>
        <v>52200</v>
      </c>
      <c r="F76" s="227">
        <v>0</v>
      </c>
      <c r="G76" s="215">
        <f>'[2]mayor''s office (mooe)'!$AP$273</f>
        <v>70000</v>
      </c>
      <c r="H76" s="227">
        <f t="shared" si="6"/>
        <v>70000</v>
      </c>
      <c r="I76" s="226">
        <f t="shared" si="3"/>
        <v>70000</v>
      </c>
      <c r="J76" s="387"/>
      <c r="K76" s="387"/>
    </row>
    <row r="77" spans="1:11" x14ac:dyDescent="0.2">
      <c r="A77" s="97"/>
      <c r="B77" s="203" t="s">
        <v>356</v>
      </c>
      <c r="C77" s="98">
        <v>969</v>
      </c>
      <c r="D77" s="205" t="s">
        <v>212</v>
      </c>
      <c r="E77" s="246">
        <f>'[1]Mayor''s Office MOOE'!$BL$1560</f>
        <v>524399.48</v>
      </c>
      <c r="F77" s="227">
        <f>'[2]mayor''s office (mooe)'!$AN$272</f>
        <v>503500</v>
      </c>
      <c r="G77" s="215">
        <f>H77-F77</f>
        <v>21500</v>
      </c>
      <c r="H77" s="227">
        <v>525000</v>
      </c>
      <c r="I77" s="226">
        <v>1200000</v>
      </c>
      <c r="J77" s="387">
        <v>100000</v>
      </c>
      <c r="K77" s="387"/>
    </row>
    <row r="78" spans="1:11" x14ac:dyDescent="0.2">
      <c r="A78" s="97"/>
      <c r="B78" s="234" t="s">
        <v>358</v>
      </c>
      <c r="C78" s="204"/>
      <c r="D78" s="205" t="s">
        <v>357</v>
      </c>
      <c r="E78" s="246">
        <f>'[1]Mayor''s Office MOOE'!$BB$1560</f>
        <v>55000</v>
      </c>
      <c r="F78" s="228">
        <v>0</v>
      </c>
      <c r="G78" s="215">
        <f>'[2]mayor''s office (mooe)'!$AT$273</f>
        <v>221601</v>
      </c>
      <c r="H78" s="227">
        <f t="shared" si="6"/>
        <v>221601</v>
      </c>
      <c r="I78" s="226">
        <f t="shared" si="3"/>
        <v>221601</v>
      </c>
      <c r="J78" s="387">
        <v>80000</v>
      </c>
      <c r="K78" s="391" t="s">
        <v>466</v>
      </c>
    </row>
    <row r="79" spans="1:11" x14ac:dyDescent="0.2">
      <c r="A79" s="143"/>
      <c r="B79" s="148" t="s">
        <v>52</v>
      </c>
      <c r="C79" s="100"/>
      <c r="D79" s="100"/>
      <c r="E79" s="248">
        <f>SUM(E32:E78)</f>
        <v>10186929.289999999</v>
      </c>
      <c r="F79" s="229">
        <f>SUM(F32:F78)</f>
        <v>3678152.61</v>
      </c>
      <c r="G79" s="57">
        <f>SUM(G32:G78)</f>
        <v>4122649.3900000006</v>
      </c>
      <c r="H79" s="57">
        <f>SUM(H32:H78)</f>
        <v>7800802</v>
      </c>
      <c r="I79" s="248">
        <f>SUM(I32:I78)</f>
        <v>10114101</v>
      </c>
      <c r="J79" s="333">
        <v>50000</v>
      </c>
      <c r="K79" s="333" t="s">
        <v>467</v>
      </c>
    </row>
    <row r="80" spans="1:11" x14ac:dyDescent="0.2">
      <c r="A80" s="23" t="s">
        <v>254</v>
      </c>
      <c r="B80" s="26"/>
      <c r="C80" s="98"/>
      <c r="D80" s="98"/>
      <c r="E80" s="230"/>
      <c r="F80" s="230"/>
      <c r="G80" s="28"/>
      <c r="H80" s="28"/>
      <c r="I80" s="230"/>
      <c r="J80" s="333"/>
      <c r="K80" s="333"/>
    </row>
    <row r="81" spans="1:11" ht="11.25" customHeight="1" x14ac:dyDescent="0.2">
      <c r="A81" s="23" t="s">
        <v>253</v>
      </c>
      <c r="B81" s="21"/>
      <c r="C81" s="98"/>
      <c r="D81" s="98"/>
      <c r="E81" s="244"/>
      <c r="F81" s="226"/>
      <c r="G81" s="212"/>
      <c r="H81" s="47"/>
      <c r="I81" s="226"/>
      <c r="J81" s="387"/>
      <c r="K81" s="387"/>
    </row>
    <row r="82" spans="1:11" x14ac:dyDescent="0.2">
      <c r="A82" s="97"/>
      <c r="B82" s="95" t="s">
        <v>53</v>
      </c>
      <c r="C82" s="98">
        <v>221</v>
      </c>
      <c r="D82" s="122" t="s">
        <v>213</v>
      </c>
      <c r="E82" s="253">
        <v>0</v>
      </c>
      <c r="F82" s="227">
        <v>0</v>
      </c>
      <c r="G82" s="216">
        <f>H82-F82</f>
        <v>0</v>
      </c>
      <c r="H82" s="177">
        <v>0</v>
      </c>
      <c r="I82" s="258">
        <f>H82</f>
        <v>0</v>
      </c>
      <c r="J82" s="388"/>
      <c r="K82" s="388"/>
    </row>
    <row r="83" spans="1:11" x14ac:dyDescent="0.2">
      <c r="A83" s="97"/>
      <c r="B83" s="95" t="s">
        <v>412</v>
      </c>
      <c r="C83" s="98"/>
      <c r="D83" s="217" t="s">
        <v>413</v>
      </c>
      <c r="E83" s="244">
        <f>'[1]Mayor''s  CO'!$Q$267</f>
        <v>826275.6</v>
      </c>
      <c r="F83" s="227">
        <v>0</v>
      </c>
      <c r="G83" s="216">
        <f t="shared" ref="G83:G87" si="7">H83-F83</f>
        <v>0</v>
      </c>
      <c r="H83" s="177">
        <v>0</v>
      </c>
      <c r="I83" s="258">
        <f t="shared" ref="I83:I86" si="8">H83</f>
        <v>0</v>
      </c>
      <c r="J83" s="388"/>
      <c r="K83" s="388"/>
    </row>
    <row r="84" spans="1:11" x14ac:dyDescent="0.2">
      <c r="A84" s="97"/>
      <c r="B84" s="95" t="s">
        <v>414</v>
      </c>
      <c r="C84" s="98"/>
      <c r="D84" s="217" t="s">
        <v>415</v>
      </c>
      <c r="E84" s="244">
        <f>'[1]Mayor''s  CO'!$AA$267</f>
        <v>312576.67000000004</v>
      </c>
      <c r="F84" s="227">
        <v>0</v>
      </c>
      <c r="G84" s="216">
        <f t="shared" si="7"/>
        <v>0</v>
      </c>
      <c r="H84" s="177">
        <v>0</v>
      </c>
      <c r="I84" s="258">
        <f t="shared" si="8"/>
        <v>0</v>
      </c>
      <c r="J84" s="387"/>
      <c r="K84" s="387"/>
    </row>
    <row r="85" spans="1:11" x14ac:dyDescent="0.2">
      <c r="A85" s="97"/>
      <c r="B85" s="95" t="s">
        <v>131</v>
      </c>
      <c r="C85" s="98">
        <v>222</v>
      </c>
      <c r="D85" s="122" t="s">
        <v>214</v>
      </c>
      <c r="E85" s="244">
        <f>'[1]Mayor''s  CO'!$L$267</f>
        <v>164150</v>
      </c>
      <c r="F85" s="227">
        <v>0</v>
      </c>
      <c r="G85" s="216">
        <f t="shared" si="7"/>
        <v>200000</v>
      </c>
      <c r="H85" s="47">
        <v>200000</v>
      </c>
      <c r="I85" s="226">
        <f t="shared" si="8"/>
        <v>200000</v>
      </c>
      <c r="J85" s="387">
        <v>1200000</v>
      </c>
      <c r="K85" s="387"/>
    </row>
    <row r="86" spans="1:11" x14ac:dyDescent="0.2">
      <c r="A86" s="97"/>
      <c r="B86" s="127" t="s">
        <v>216</v>
      </c>
      <c r="C86" s="98">
        <v>223</v>
      </c>
      <c r="D86" s="122" t="s">
        <v>215</v>
      </c>
      <c r="E86" s="246">
        <f>'[1]Mayor''s  CO'!$M$267</f>
        <v>219850</v>
      </c>
      <c r="F86" s="227">
        <v>0</v>
      </c>
      <c r="G86" s="216">
        <f t="shared" si="7"/>
        <v>270000</v>
      </c>
      <c r="H86" s="47">
        <v>270000</v>
      </c>
      <c r="I86" s="226">
        <f t="shared" si="8"/>
        <v>270000</v>
      </c>
      <c r="J86" s="387">
        <v>100000</v>
      </c>
      <c r="K86" s="387"/>
    </row>
    <row r="87" spans="1:11" x14ac:dyDescent="0.2">
      <c r="A87" s="97"/>
      <c r="B87" s="95" t="s">
        <v>87</v>
      </c>
      <c r="C87" s="98">
        <v>240</v>
      </c>
      <c r="D87" s="122" t="s">
        <v>217</v>
      </c>
      <c r="E87" s="254">
        <f>'[1]Mayor''s  CO'!$V$267</f>
        <v>119870</v>
      </c>
      <c r="F87" s="227">
        <f>'[2]mayor''s office (co)'!$G$15</f>
        <v>51960</v>
      </c>
      <c r="G87" s="216">
        <f t="shared" si="7"/>
        <v>68040</v>
      </c>
      <c r="H87" s="47">
        <v>120000</v>
      </c>
      <c r="I87" s="226">
        <v>150000</v>
      </c>
      <c r="J87" s="387">
        <v>1200000</v>
      </c>
      <c r="K87" s="387"/>
    </row>
    <row r="88" spans="1:11" x14ac:dyDescent="0.2">
      <c r="A88" s="97"/>
      <c r="B88" s="26" t="s">
        <v>52</v>
      </c>
      <c r="C88" s="99"/>
      <c r="D88" s="99"/>
      <c r="E88" s="231">
        <f>SUM(E82:E87)</f>
        <v>1642722.27</v>
      </c>
      <c r="F88" s="231">
        <f>SUM(F82:F87)</f>
        <v>51960</v>
      </c>
      <c r="G88" s="61">
        <f>SUM(G82:G87)</f>
        <v>538040</v>
      </c>
      <c r="H88" s="61">
        <f>SUM(H82:H87)</f>
        <v>590000</v>
      </c>
      <c r="I88" s="231">
        <f>SUM(I82:I87)</f>
        <v>620000</v>
      </c>
      <c r="J88" s="390"/>
      <c r="K88" s="390"/>
    </row>
    <row r="89" spans="1:11" x14ac:dyDescent="0.2">
      <c r="A89" s="108"/>
      <c r="B89" s="176" t="s">
        <v>48</v>
      </c>
      <c r="C89" s="99"/>
      <c r="D89" s="99"/>
      <c r="E89" s="232">
        <f>E88+E79+E30</f>
        <v>16976346.91</v>
      </c>
      <c r="F89" s="232">
        <f>F88+F79+F30</f>
        <v>6178281.1899999995</v>
      </c>
      <c r="G89" s="41">
        <f>G88+G79+G30</f>
        <v>9730840.8099999987</v>
      </c>
      <c r="H89" s="41">
        <f>H88+H79+H30</f>
        <v>15909122</v>
      </c>
      <c r="I89" s="232">
        <f>I88+I79+I30</f>
        <v>18548523.774999999</v>
      </c>
      <c r="J89" s="259"/>
      <c r="K89" s="259"/>
    </row>
    <row r="90" spans="1:11" x14ac:dyDescent="0.2">
      <c r="A90" s="104"/>
      <c r="B90" s="104"/>
      <c r="C90" s="104"/>
      <c r="D90" s="104"/>
      <c r="E90" s="259"/>
      <c r="F90" s="259"/>
      <c r="G90" s="36"/>
      <c r="H90" s="36"/>
      <c r="I90" s="259"/>
      <c r="J90" s="259"/>
      <c r="K90" s="259"/>
    </row>
    <row r="91" spans="1:11" x14ac:dyDescent="0.2">
      <c r="A91" s="104"/>
      <c r="B91" s="104"/>
      <c r="C91" s="104"/>
      <c r="D91" s="104"/>
      <c r="E91" s="259"/>
      <c r="F91" s="259"/>
      <c r="G91" s="36"/>
      <c r="H91" s="36"/>
      <c r="I91" s="259"/>
      <c r="J91" s="259"/>
      <c r="K91" s="259"/>
    </row>
    <row r="92" spans="1:11" x14ac:dyDescent="0.2">
      <c r="A92" s="131" t="s">
        <v>261</v>
      </c>
      <c r="B92" s="104"/>
      <c r="C92" s="104"/>
      <c r="D92" s="147"/>
      <c r="E92" s="255" t="s">
        <v>262</v>
      </c>
      <c r="F92" s="233"/>
      <c r="G92" s="104"/>
      <c r="H92" s="104" t="s">
        <v>49</v>
      </c>
      <c r="I92" s="233"/>
      <c r="J92" s="233"/>
      <c r="K92" s="233"/>
    </row>
    <row r="93" spans="1:11" x14ac:dyDescent="0.2">
      <c r="A93" s="131"/>
      <c r="B93" s="104"/>
      <c r="C93" s="104"/>
      <c r="D93" s="147"/>
      <c r="E93" s="255"/>
      <c r="F93" s="233"/>
      <c r="G93" s="104"/>
      <c r="H93" s="104"/>
      <c r="I93" s="233"/>
      <c r="J93" s="233"/>
      <c r="K93" s="233"/>
    </row>
    <row r="94" spans="1:11" x14ac:dyDescent="0.2">
      <c r="A94" s="104"/>
      <c r="B94" s="104"/>
      <c r="C94" s="104"/>
      <c r="D94" s="104"/>
      <c r="E94" s="233"/>
      <c r="F94" s="233"/>
      <c r="G94" s="104"/>
      <c r="H94" s="104"/>
      <c r="I94" s="233"/>
      <c r="J94" s="233"/>
      <c r="K94" s="233"/>
    </row>
    <row r="95" spans="1:11" x14ac:dyDescent="0.2">
      <c r="A95" s="104"/>
      <c r="B95" s="31" t="s">
        <v>503</v>
      </c>
      <c r="C95" s="110"/>
      <c r="E95" s="420" t="s">
        <v>504</v>
      </c>
      <c r="F95" s="420"/>
      <c r="H95" s="417" t="s">
        <v>505</v>
      </c>
      <c r="I95" s="450"/>
      <c r="J95" s="378"/>
      <c r="K95" s="378"/>
    </row>
    <row r="96" spans="1:11" x14ac:dyDescent="0.2">
      <c r="A96" s="104"/>
      <c r="B96" s="131" t="s">
        <v>264</v>
      </c>
      <c r="C96" s="110"/>
      <c r="E96" s="421" t="s">
        <v>423</v>
      </c>
      <c r="F96" s="421"/>
      <c r="H96" s="418" t="s">
        <v>263</v>
      </c>
      <c r="I96" s="379"/>
      <c r="J96" s="379"/>
      <c r="K96" s="379"/>
    </row>
    <row r="97" spans="5:11" x14ac:dyDescent="0.2">
      <c r="I97" s="380"/>
      <c r="J97" s="380"/>
      <c r="K97" s="380"/>
    </row>
    <row r="99" spans="5:11" x14ac:dyDescent="0.2">
      <c r="E99" s="256"/>
    </row>
    <row r="100" spans="5:11" x14ac:dyDescent="0.2">
      <c r="E100" s="256"/>
    </row>
  </sheetData>
  <sheetProtection algorithmName="SHA-512" hashValue="9Du1tzd7g27N+LqxUACjcz5zAVVTUqq0aQXtBOju1W6i/nEb+kU3pFm61wSLiehbITkmjataI2hmE8YiwQS3cw==" saltValue="Dd3JCnQ5kOqAAZelIYiZ+A==" spinCount="100000" sheet="1" objects="1" scenarios="1"/>
  <mergeCells count="9">
    <mergeCell ref="J6:J8"/>
    <mergeCell ref="E95:F95"/>
    <mergeCell ref="E96:F96"/>
    <mergeCell ref="A2:I2"/>
    <mergeCell ref="A3:I3"/>
    <mergeCell ref="A6:B6"/>
    <mergeCell ref="A4:I4"/>
    <mergeCell ref="A9:B9"/>
    <mergeCell ref="F6:H6"/>
  </mergeCells>
  <phoneticPr fontId="3" type="noConversion"/>
  <pageMargins left="0.75" right="0.5" top="0.75" bottom="0.35" header="0.5" footer="0.5"/>
  <pageSetup paperSize="10000" orientation="landscape" horizontalDpi="4294967293" verticalDpi="300" r:id="rId1"/>
  <headerFooter alignWithMargins="0"/>
  <rowBreaks count="2" manualBreakCount="2">
    <brk id="44" max="10" man="1"/>
    <brk id="79" max="16383" man="1"/>
  </rowBreaks>
  <colBreaks count="1" manualBreakCount="1">
    <brk id="12" max="10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topLeftCell="A4" zoomScale="85" zoomScaleNormal="85" zoomScaleSheetLayoutView="85" workbookViewId="0">
      <pane ySplit="10" topLeftCell="A58" activePane="bottomLeft" state="frozen"/>
      <selection activeCell="A4" sqref="A4"/>
      <selection pane="bottomLeft" activeCell="E66" sqref="E66:F66"/>
    </sheetView>
  </sheetViews>
  <sheetFormatPr defaultRowHeight="12.75" x14ac:dyDescent="0.2"/>
  <cols>
    <col min="1" max="1" width="3" customWidth="1"/>
    <col min="2" max="2" width="39.85546875" customWidth="1"/>
    <col min="3" max="3" width="13.7109375" hidden="1" customWidth="1"/>
    <col min="4" max="4" width="17.7109375" customWidth="1"/>
    <col min="5" max="7" width="17.7109375" style="262" customWidth="1"/>
    <col min="8" max="8" width="17.7109375" hidden="1" customWidth="1"/>
    <col min="9" max="10" width="17.7109375" customWidth="1"/>
    <col min="12" max="12" width="10.28515625" bestFit="1" customWidth="1"/>
    <col min="13" max="13" width="11.28515625" bestFit="1" customWidth="1"/>
    <col min="14" max="14" width="11.5703125" customWidth="1"/>
  </cols>
  <sheetData>
    <row r="1" spans="1:12" x14ac:dyDescent="0.2">
      <c r="A1" t="s">
        <v>0</v>
      </c>
      <c r="J1" s="139" t="s">
        <v>250</v>
      </c>
    </row>
    <row r="4" spans="1:12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  <c r="L4" s="197"/>
    </row>
    <row r="5" spans="1:12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  <c r="J5" s="422"/>
      <c r="K5" s="197"/>
      <c r="L5" s="197"/>
    </row>
    <row r="6" spans="1:12" x14ac:dyDescent="0.2">
      <c r="A6" s="422" t="s">
        <v>395</v>
      </c>
      <c r="B6" s="422"/>
      <c r="C6" s="422"/>
      <c r="D6" s="422"/>
      <c r="E6" s="422"/>
      <c r="F6" s="422"/>
      <c r="G6" s="422"/>
      <c r="H6" s="422"/>
      <c r="I6" s="422"/>
      <c r="J6" s="422"/>
      <c r="K6" s="198"/>
      <c r="L6" s="198"/>
    </row>
    <row r="9" spans="1:12" x14ac:dyDescent="0.2">
      <c r="A9" s="13" t="s">
        <v>68</v>
      </c>
    </row>
    <row r="10" spans="1:12" x14ac:dyDescent="0.2">
      <c r="A10" s="435" t="s">
        <v>3</v>
      </c>
      <c r="B10" s="436"/>
      <c r="C10" s="1" t="s">
        <v>4</v>
      </c>
      <c r="D10" s="1" t="s">
        <v>4</v>
      </c>
      <c r="E10" s="263" t="s">
        <v>6</v>
      </c>
      <c r="F10" s="439" t="s">
        <v>266</v>
      </c>
      <c r="G10" s="440"/>
      <c r="H10" s="440"/>
      <c r="I10" s="441"/>
      <c r="J10" s="1" t="s">
        <v>10</v>
      </c>
    </row>
    <row r="11" spans="1:12" x14ac:dyDescent="0.2">
      <c r="A11" s="11"/>
      <c r="B11" s="12"/>
      <c r="C11" s="2" t="s">
        <v>5</v>
      </c>
      <c r="D11" s="2" t="s">
        <v>5</v>
      </c>
      <c r="E11" s="264" t="s">
        <v>7</v>
      </c>
      <c r="F11" s="265" t="s">
        <v>255</v>
      </c>
      <c r="G11" s="265" t="s">
        <v>256</v>
      </c>
      <c r="H11" s="122"/>
      <c r="I11" s="122" t="s">
        <v>257</v>
      </c>
      <c r="J11" s="2" t="s">
        <v>7</v>
      </c>
    </row>
    <row r="12" spans="1:12" x14ac:dyDescent="0.2">
      <c r="A12" s="11"/>
      <c r="B12" s="12"/>
      <c r="C12" s="2"/>
      <c r="D12" s="2"/>
      <c r="E12" s="264" t="s">
        <v>8</v>
      </c>
      <c r="F12" s="264" t="s">
        <v>8</v>
      </c>
      <c r="G12" s="264" t="s">
        <v>9</v>
      </c>
      <c r="H12" s="2"/>
      <c r="I12" s="2"/>
      <c r="J12" s="2" t="s">
        <v>11</v>
      </c>
    </row>
    <row r="13" spans="1:12" x14ac:dyDescent="0.2">
      <c r="A13" s="437" t="s">
        <v>12</v>
      </c>
      <c r="B13" s="438"/>
      <c r="C13" s="3" t="s">
        <v>13</v>
      </c>
      <c r="D13" s="3" t="s">
        <v>13</v>
      </c>
      <c r="E13" s="266" t="s">
        <v>14</v>
      </c>
      <c r="F13" s="267" t="s">
        <v>15</v>
      </c>
      <c r="G13" s="267" t="s">
        <v>16</v>
      </c>
      <c r="H13" s="135"/>
      <c r="I13" s="135" t="s">
        <v>258</v>
      </c>
      <c r="J13" s="3" t="s">
        <v>259</v>
      </c>
    </row>
    <row r="14" spans="1:12" x14ac:dyDescent="0.2">
      <c r="A14" s="9"/>
      <c r="B14" s="16"/>
      <c r="C14" s="7"/>
      <c r="D14" s="7"/>
      <c r="E14" s="298"/>
      <c r="F14" s="298"/>
      <c r="G14" s="298"/>
      <c r="H14" s="7"/>
      <c r="I14" s="7"/>
      <c r="J14" s="7"/>
    </row>
    <row r="15" spans="1:12" x14ac:dyDescent="0.2">
      <c r="A15" s="22" t="s">
        <v>30</v>
      </c>
      <c r="B15" s="20"/>
      <c r="C15" s="8"/>
      <c r="D15" s="8"/>
      <c r="E15" s="218"/>
      <c r="F15" s="218"/>
      <c r="G15" s="218"/>
      <c r="H15" s="8"/>
      <c r="I15" s="8"/>
      <c r="J15" s="8"/>
    </row>
    <row r="16" spans="1:12" x14ac:dyDescent="0.2">
      <c r="A16" s="23" t="s">
        <v>31</v>
      </c>
      <c r="B16" s="20"/>
      <c r="C16" s="8"/>
      <c r="D16" s="8"/>
      <c r="E16" s="218"/>
      <c r="F16" s="218"/>
      <c r="G16" s="218"/>
      <c r="H16" s="8"/>
      <c r="I16" s="8"/>
      <c r="J16" s="8"/>
    </row>
    <row r="17" spans="1:10" hidden="1" x14ac:dyDescent="0.2">
      <c r="A17" s="23"/>
      <c r="B17" s="20"/>
      <c r="C17" s="8"/>
      <c r="D17" s="8"/>
      <c r="E17" s="218"/>
      <c r="F17" s="218"/>
      <c r="G17" s="218"/>
      <c r="H17" s="8"/>
      <c r="I17" s="8"/>
      <c r="J17" s="8"/>
    </row>
    <row r="18" spans="1:10" x14ac:dyDescent="0.2">
      <c r="A18" s="4"/>
      <c r="B18" s="5" t="s">
        <v>17</v>
      </c>
      <c r="C18" s="2">
        <v>701</v>
      </c>
      <c r="D18" s="2" t="s">
        <v>180</v>
      </c>
      <c r="E18" s="268">
        <v>2105800</v>
      </c>
      <c r="F18" s="268">
        <f>'[7]health(ps)'!$E$50</f>
        <v>1078857</v>
      </c>
      <c r="G18" s="268">
        <f>'[7]health(ps)'!$E$51</f>
        <v>1078857</v>
      </c>
      <c r="H18" s="25">
        <v>2105800</v>
      </c>
      <c r="I18" s="25">
        <f>F18+G18</f>
        <v>2157714</v>
      </c>
      <c r="J18" s="25">
        <f>[3]health!$I$23</f>
        <v>2356368</v>
      </c>
    </row>
    <row r="19" spans="1:10" x14ac:dyDescent="0.2">
      <c r="A19" s="4" t="s">
        <v>93</v>
      </c>
      <c r="B19" s="5"/>
      <c r="C19" s="2">
        <v>742</v>
      </c>
      <c r="D19" s="2" t="s">
        <v>181</v>
      </c>
      <c r="E19" s="270">
        <v>0</v>
      </c>
      <c r="F19" s="270">
        <f>'[7]health(ps)'!$T$50</f>
        <v>0</v>
      </c>
      <c r="G19" s="284">
        <f>'[7]health(ps)'!$T$51</f>
        <v>0</v>
      </c>
      <c r="H19" s="29">
        <v>0</v>
      </c>
      <c r="I19" s="29">
        <f t="shared" ref="I19:I34" si="0">F19+G19</f>
        <v>0</v>
      </c>
      <c r="J19" s="88">
        <v>0</v>
      </c>
    </row>
    <row r="20" spans="1:10" x14ac:dyDescent="0.2">
      <c r="A20" s="4"/>
      <c r="B20" s="6" t="s">
        <v>18</v>
      </c>
      <c r="C20" s="32">
        <v>711</v>
      </c>
      <c r="D20" s="32" t="s">
        <v>182</v>
      </c>
      <c r="E20" s="268">
        <v>240000</v>
      </c>
      <c r="F20" s="268">
        <f>'[7]health(ps)'!$F$50</f>
        <v>120000</v>
      </c>
      <c r="G20" s="268">
        <f>'[7]health(ps)'!$F$51</f>
        <v>120000</v>
      </c>
      <c r="H20" s="25">
        <v>240000</v>
      </c>
      <c r="I20" s="25">
        <f t="shared" si="0"/>
        <v>240000</v>
      </c>
      <c r="J20" s="25">
        <f t="shared" ref="J20:J33" si="1">I20</f>
        <v>240000</v>
      </c>
    </row>
    <row r="21" spans="1:10" x14ac:dyDescent="0.2">
      <c r="A21" s="4"/>
      <c r="B21" s="5" t="s">
        <v>19</v>
      </c>
      <c r="C21" s="2">
        <v>713</v>
      </c>
      <c r="D21" s="2" t="s">
        <v>183</v>
      </c>
      <c r="E21" s="270">
        <v>67500</v>
      </c>
      <c r="F21" s="268">
        <f>'[7]health(ps)'!$G$50</f>
        <v>33750</v>
      </c>
      <c r="G21" s="268">
        <f>'[7]health(ps)'!$G$51</f>
        <v>33750</v>
      </c>
      <c r="H21" s="29">
        <v>67500</v>
      </c>
      <c r="I21" s="25">
        <f t="shared" si="0"/>
        <v>67500</v>
      </c>
      <c r="J21" s="25">
        <f t="shared" si="1"/>
        <v>67500</v>
      </c>
    </row>
    <row r="22" spans="1:10" x14ac:dyDescent="0.2">
      <c r="A22" s="4"/>
      <c r="B22" s="5" t="s">
        <v>20</v>
      </c>
      <c r="C22" s="2">
        <v>714</v>
      </c>
      <c r="D22" s="2" t="s">
        <v>183</v>
      </c>
      <c r="E22" s="268">
        <v>67500</v>
      </c>
      <c r="F22" s="268">
        <f>'[7]health(ps)'!$H$50</f>
        <v>33750</v>
      </c>
      <c r="G22" s="268">
        <f>'[7]health(ps)'!$H$51</f>
        <v>33750</v>
      </c>
      <c r="H22" s="25">
        <v>67500</v>
      </c>
      <c r="I22" s="25">
        <f t="shared" si="0"/>
        <v>67500</v>
      </c>
      <c r="J22" s="25">
        <f t="shared" si="1"/>
        <v>67500</v>
      </c>
    </row>
    <row r="23" spans="1:10" x14ac:dyDescent="0.2">
      <c r="A23" s="4"/>
      <c r="B23" s="5" t="s">
        <v>23</v>
      </c>
      <c r="C23" s="2">
        <v>721</v>
      </c>
      <c r="D23" s="2" t="s">
        <v>184</v>
      </c>
      <c r="E23" s="268">
        <v>417277.07</v>
      </c>
      <c r="F23" s="268">
        <f>'[7]health(ps)'!$I$50</f>
        <v>168874.53999999998</v>
      </c>
      <c r="G23" s="268">
        <f>'[7]health(ps)'!$I$51</f>
        <v>281595.45999999996</v>
      </c>
      <c r="H23" s="25">
        <v>437100</v>
      </c>
      <c r="I23" s="25">
        <f t="shared" si="0"/>
        <v>450469.99999999994</v>
      </c>
      <c r="J23" s="25">
        <f>[3]health!$T$23</f>
        <v>470889.6</v>
      </c>
    </row>
    <row r="24" spans="1:10" x14ac:dyDescent="0.2">
      <c r="A24" s="4"/>
      <c r="B24" s="95" t="s">
        <v>365</v>
      </c>
      <c r="C24" s="2">
        <v>717</v>
      </c>
      <c r="D24" s="2" t="s">
        <v>185</v>
      </c>
      <c r="E24" s="269">
        <v>0</v>
      </c>
      <c r="F24" s="270">
        <f>'[7]health(ps)'!$L$50</f>
        <v>0</v>
      </c>
      <c r="G24" s="270">
        <f>'[7]health(ps)'!$L$51</f>
        <v>0</v>
      </c>
      <c r="H24" s="270">
        <f>'[7]health(ps)'!$L$51</f>
        <v>0</v>
      </c>
      <c r="I24" s="270">
        <f>'[7]health(ps)'!$L$51</f>
        <v>0</v>
      </c>
      <c r="J24" s="270">
        <f>'[7]health(ps)'!$L$51</f>
        <v>0</v>
      </c>
    </row>
    <row r="25" spans="1:10" x14ac:dyDescent="0.2">
      <c r="A25" s="4"/>
      <c r="B25" s="5" t="s">
        <v>21</v>
      </c>
      <c r="C25" s="2">
        <v>715</v>
      </c>
      <c r="D25" s="2" t="s">
        <v>186</v>
      </c>
      <c r="E25" s="268">
        <v>60000</v>
      </c>
      <c r="F25" s="270">
        <f>'[7]health(ps)'!$M$50</f>
        <v>60000</v>
      </c>
      <c r="G25" s="270">
        <f>'[7]health(ps)'!$L$51</f>
        <v>0</v>
      </c>
      <c r="H25" s="25">
        <v>50000</v>
      </c>
      <c r="I25" s="25">
        <f t="shared" si="0"/>
        <v>60000</v>
      </c>
      <c r="J25" s="25">
        <f t="shared" si="1"/>
        <v>60000</v>
      </c>
    </row>
    <row r="26" spans="1:10" x14ac:dyDescent="0.2">
      <c r="A26" s="4"/>
      <c r="B26" s="5" t="s">
        <v>22</v>
      </c>
      <c r="C26" s="2">
        <v>725</v>
      </c>
      <c r="D26" s="2" t="s">
        <v>187</v>
      </c>
      <c r="E26" s="268">
        <v>350966</v>
      </c>
      <c r="F26" s="268">
        <f>'[7]health(ps)'!$N$50</f>
        <v>179809.5</v>
      </c>
      <c r="G26" s="268">
        <f>'[7]health(ps)'!$N$51</f>
        <v>179809.5</v>
      </c>
      <c r="H26" s="25">
        <v>350970</v>
      </c>
      <c r="I26" s="25">
        <f t="shared" si="0"/>
        <v>359619</v>
      </c>
      <c r="J26" s="25">
        <f>[3]health!$K$23+[3]health!$L$23</f>
        <v>392728</v>
      </c>
    </row>
    <row r="27" spans="1:10" x14ac:dyDescent="0.2">
      <c r="A27" s="4"/>
      <c r="B27" s="5" t="s">
        <v>24</v>
      </c>
      <c r="C27" s="2">
        <v>724</v>
      </c>
      <c r="D27" s="2" t="s">
        <v>189</v>
      </c>
      <c r="E27" s="268">
        <v>50000</v>
      </c>
      <c r="F27" s="269">
        <f>'[7]health(ps)'!$O$50</f>
        <v>0</v>
      </c>
      <c r="G27" s="268">
        <f>'[7]health(ps)'!$O$51</f>
        <v>50000</v>
      </c>
      <c r="H27" s="25">
        <v>50000</v>
      </c>
      <c r="I27" s="25">
        <f t="shared" si="0"/>
        <v>50000</v>
      </c>
      <c r="J27" s="25">
        <f t="shared" si="1"/>
        <v>50000</v>
      </c>
    </row>
    <row r="28" spans="1:10" x14ac:dyDescent="0.2">
      <c r="A28" s="4"/>
      <c r="B28" s="6" t="s">
        <v>233</v>
      </c>
      <c r="C28" s="32">
        <v>731</v>
      </c>
      <c r="D28" s="32" t="s">
        <v>190</v>
      </c>
      <c r="E28" s="268">
        <v>252695.51999999993</v>
      </c>
      <c r="F28" s="268">
        <f>'[7]health(ps)'!$P$50</f>
        <v>129462.84</v>
      </c>
      <c r="G28" s="268">
        <f>'[7]health(ps)'!$P$51</f>
        <v>129463.15999999993</v>
      </c>
      <c r="H28" s="25">
        <v>252700</v>
      </c>
      <c r="I28" s="25">
        <f t="shared" si="0"/>
        <v>258925.99999999994</v>
      </c>
      <c r="J28" s="25">
        <f>[3]health!$N$23</f>
        <v>282764.16000000003</v>
      </c>
    </row>
    <row r="29" spans="1:10" x14ac:dyDescent="0.2">
      <c r="A29" s="4"/>
      <c r="B29" s="5" t="s">
        <v>26</v>
      </c>
      <c r="C29" s="2">
        <v>732</v>
      </c>
      <c r="D29" s="2" t="s">
        <v>191</v>
      </c>
      <c r="E29" s="268">
        <v>12000</v>
      </c>
      <c r="F29" s="268">
        <f>'[7]health(ps)'!$Q$50</f>
        <v>6000</v>
      </c>
      <c r="G29" s="268">
        <f>'[7]health(ps)'!$Q$51</f>
        <v>6000</v>
      </c>
      <c r="H29" s="25">
        <v>12000</v>
      </c>
      <c r="I29" s="25">
        <f t="shared" si="0"/>
        <v>12000</v>
      </c>
      <c r="J29" s="25">
        <f>[3]health!$S$23</f>
        <v>12000</v>
      </c>
    </row>
    <row r="30" spans="1:10" x14ac:dyDescent="0.2">
      <c r="A30" s="4"/>
      <c r="B30" s="5" t="s">
        <v>27</v>
      </c>
      <c r="C30" s="2">
        <v>733</v>
      </c>
      <c r="D30" s="2" t="s">
        <v>192</v>
      </c>
      <c r="E30" s="268">
        <v>27364.679999999997</v>
      </c>
      <c r="F30" s="268">
        <f>'[7]health(ps)'!$R$50</f>
        <v>13681.89</v>
      </c>
      <c r="G30" s="268">
        <f>'[7]health(ps)'!$R$51</f>
        <v>15988.110000000004</v>
      </c>
      <c r="H30" s="25">
        <v>28960</v>
      </c>
      <c r="I30" s="25">
        <f t="shared" si="0"/>
        <v>29670.000000000004</v>
      </c>
      <c r="J30" s="25">
        <f>[3]health!$P$23</f>
        <v>28164.84</v>
      </c>
    </row>
    <row r="31" spans="1:10" x14ac:dyDescent="0.2">
      <c r="A31" s="4"/>
      <c r="B31" s="6" t="s">
        <v>234</v>
      </c>
      <c r="C31" s="2">
        <v>734</v>
      </c>
      <c r="D31" s="2" t="s">
        <v>193</v>
      </c>
      <c r="E31" s="271">
        <v>12000</v>
      </c>
      <c r="F31" s="268">
        <f>'[7]health(ps)'!$S$50</f>
        <v>6000</v>
      </c>
      <c r="G31" s="268">
        <f>'[7]health(ps)'!$S$51</f>
        <v>6000</v>
      </c>
      <c r="H31" s="33">
        <v>12000</v>
      </c>
      <c r="I31" s="25">
        <f t="shared" si="0"/>
        <v>12000</v>
      </c>
      <c r="J31" s="25">
        <f t="shared" si="1"/>
        <v>12000</v>
      </c>
    </row>
    <row r="32" spans="1:10" x14ac:dyDescent="0.2">
      <c r="A32" s="4"/>
      <c r="B32" s="5" t="s">
        <v>69</v>
      </c>
      <c r="C32" s="2">
        <v>716</v>
      </c>
      <c r="D32" s="2" t="s">
        <v>226</v>
      </c>
      <c r="E32" s="271">
        <v>154850</v>
      </c>
      <c r="F32" s="268">
        <f>'[7]health(ps)'!$J$50</f>
        <v>67700</v>
      </c>
      <c r="G32" s="268">
        <f>'[7]health(ps)'!$J$51</f>
        <v>112300</v>
      </c>
      <c r="H32" s="33">
        <v>180000</v>
      </c>
      <c r="I32" s="25">
        <f t="shared" si="0"/>
        <v>180000</v>
      </c>
      <c r="J32" s="25">
        <f t="shared" si="1"/>
        <v>180000</v>
      </c>
    </row>
    <row r="33" spans="1:14" x14ac:dyDescent="0.2">
      <c r="A33" s="4"/>
      <c r="B33" s="95" t="s">
        <v>383</v>
      </c>
      <c r="C33" s="2" t="s">
        <v>70</v>
      </c>
      <c r="D33" s="122" t="s">
        <v>384</v>
      </c>
      <c r="E33" s="271">
        <v>17700</v>
      </c>
      <c r="F33" s="268">
        <f>'[7]health(ps)'!$K$50</f>
        <v>7500</v>
      </c>
      <c r="G33" s="268">
        <f>'[7]health(ps)'!$K$51</f>
        <v>10500</v>
      </c>
      <c r="H33" s="33">
        <v>18000</v>
      </c>
      <c r="I33" s="25">
        <f t="shared" si="0"/>
        <v>18000</v>
      </c>
      <c r="J33" s="25">
        <f t="shared" si="1"/>
        <v>18000</v>
      </c>
    </row>
    <row r="34" spans="1:14" x14ac:dyDescent="0.2">
      <c r="A34" s="4"/>
      <c r="B34" s="5" t="s">
        <v>172</v>
      </c>
      <c r="C34" s="2">
        <v>749</v>
      </c>
      <c r="D34" s="2" t="s">
        <v>279</v>
      </c>
      <c r="E34" s="272">
        <v>195490</v>
      </c>
      <c r="F34" s="273">
        <f>'[7]health(ps)'!$U$50</f>
        <v>0</v>
      </c>
      <c r="G34" s="273">
        <f>'[7]health(ps)'!$U$51</f>
        <v>179810</v>
      </c>
      <c r="H34" s="173">
        <v>195490</v>
      </c>
      <c r="I34" s="25">
        <f t="shared" si="0"/>
        <v>179810</v>
      </c>
      <c r="J34" s="25">
        <f>[3]health!$M$23</f>
        <v>196364</v>
      </c>
    </row>
    <row r="35" spans="1:14" x14ac:dyDescent="0.2">
      <c r="A35" s="4"/>
      <c r="B35" s="26" t="s">
        <v>52</v>
      </c>
      <c r="C35" s="7"/>
      <c r="D35" s="7"/>
      <c r="E35" s="274">
        <f>SUM(E18:E34)</f>
        <v>4031143.27</v>
      </c>
      <c r="F35" s="274">
        <f t="shared" ref="F35:J35" si="2">SUM(F18:F34)</f>
        <v>1905385.77</v>
      </c>
      <c r="G35" s="274">
        <f t="shared" si="2"/>
        <v>2237823.23</v>
      </c>
      <c r="H35" s="146">
        <f t="shared" si="2"/>
        <v>4068020</v>
      </c>
      <c r="I35" s="146">
        <f t="shared" si="2"/>
        <v>4143209</v>
      </c>
      <c r="J35" s="146">
        <f t="shared" si="2"/>
        <v>4434278.5999999996</v>
      </c>
    </row>
    <row r="36" spans="1:14" x14ac:dyDescent="0.2">
      <c r="A36" s="15"/>
      <c r="B36" s="159"/>
      <c r="C36" s="15"/>
      <c r="D36" s="15"/>
      <c r="E36" s="278"/>
      <c r="F36" s="278"/>
      <c r="G36" s="278"/>
      <c r="H36" s="38"/>
      <c r="I36" s="38"/>
      <c r="J36" s="38"/>
    </row>
    <row r="37" spans="1:14" x14ac:dyDescent="0.2">
      <c r="A37" s="17"/>
      <c r="B37" s="52"/>
      <c r="C37" s="17"/>
      <c r="D37" s="17"/>
      <c r="E37" s="259"/>
      <c r="F37" s="259"/>
      <c r="G37" s="259"/>
      <c r="H37" s="36"/>
      <c r="I37" s="36"/>
      <c r="J37" s="153" t="s">
        <v>296</v>
      </c>
    </row>
    <row r="38" spans="1:14" x14ac:dyDescent="0.2">
      <c r="A38" s="160" t="s">
        <v>32</v>
      </c>
      <c r="B38" s="161"/>
      <c r="C38" s="7"/>
      <c r="D38" s="7"/>
      <c r="E38" s="298"/>
      <c r="F38" s="298"/>
      <c r="G38" s="298"/>
      <c r="H38" s="7"/>
      <c r="I38" s="7"/>
      <c r="J38" s="7"/>
    </row>
    <row r="39" spans="1:14" x14ac:dyDescent="0.2">
      <c r="A39" s="4"/>
      <c r="B39" s="5" t="s">
        <v>33</v>
      </c>
      <c r="C39" s="2">
        <v>751</v>
      </c>
      <c r="D39" s="2" t="s">
        <v>218</v>
      </c>
      <c r="E39" s="268">
        <v>123845</v>
      </c>
      <c r="F39" s="268">
        <v>18396</v>
      </c>
      <c r="G39" s="268">
        <f>I39-F39</f>
        <v>111604</v>
      </c>
      <c r="H39" s="25">
        <v>130000</v>
      </c>
      <c r="I39" s="25">
        <v>130000</v>
      </c>
      <c r="J39" s="25">
        <v>130000</v>
      </c>
    </row>
    <row r="40" spans="1:14" x14ac:dyDescent="0.2">
      <c r="A40" s="4"/>
      <c r="B40" s="5" t="s">
        <v>86</v>
      </c>
      <c r="C40" s="2">
        <v>751</v>
      </c>
      <c r="D40" s="2" t="s">
        <v>218</v>
      </c>
      <c r="E40" s="269">
        <v>0</v>
      </c>
      <c r="F40" s="270">
        <v>8228.36</v>
      </c>
      <c r="G40" s="268">
        <f t="shared" ref="G40:G53" si="3">I40-F40</f>
        <v>1771.6399999999994</v>
      </c>
      <c r="H40" s="25">
        <v>10000</v>
      </c>
      <c r="I40" s="25">
        <v>10000</v>
      </c>
      <c r="J40" s="25">
        <v>10000</v>
      </c>
    </row>
    <row r="41" spans="1:14" x14ac:dyDescent="0.2">
      <c r="A41" s="4"/>
      <c r="B41" s="6" t="s">
        <v>71</v>
      </c>
      <c r="C41" s="2">
        <v>760</v>
      </c>
      <c r="D41" s="2" t="s">
        <v>227</v>
      </c>
      <c r="E41" s="268">
        <v>258149.75999999998</v>
      </c>
      <c r="F41" s="268">
        <f>'[2]health (mooe)'!$G$63</f>
        <v>76185.25</v>
      </c>
      <c r="G41" s="268">
        <f t="shared" si="3"/>
        <v>33814.75</v>
      </c>
      <c r="H41" s="25">
        <v>110000</v>
      </c>
      <c r="I41" s="25">
        <v>110000</v>
      </c>
      <c r="J41" s="25">
        <v>110000</v>
      </c>
    </row>
    <row r="42" spans="1:14" x14ac:dyDescent="0.2">
      <c r="A42" s="4"/>
      <c r="B42" s="6" t="s">
        <v>352</v>
      </c>
      <c r="C42" s="2">
        <v>760</v>
      </c>
      <c r="D42" s="2" t="s">
        <v>227</v>
      </c>
      <c r="E42" s="269">
        <v>0</v>
      </c>
      <c r="F42" s="269">
        <f>'[2]health (mooe)'!$H$63</f>
        <v>0</v>
      </c>
      <c r="G42" s="268">
        <f t="shared" si="3"/>
        <v>150000</v>
      </c>
      <c r="H42" s="25">
        <v>150000</v>
      </c>
      <c r="I42" s="25">
        <v>150000</v>
      </c>
      <c r="J42" s="25">
        <v>150000</v>
      </c>
    </row>
    <row r="43" spans="1:14" x14ac:dyDescent="0.2">
      <c r="A43" s="4"/>
      <c r="B43" s="6" t="s">
        <v>178</v>
      </c>
      <c r="C43" s="2">
        <v>759</v>
      </c>
      <c r="D43" s="2" t="s">
        <v>228</v>
      </c>
      <c r="E43" s="268">
        <v>113145.9</v>
      </c>
      <c r="F43" s="269">
        <f>'[2]health (mooe)'!$I$63</f>
        <v>0</v>
      </c>
      <c r="G43" s="268">
        <f t="shared" si="3"/>
        <v>114000</v>
      </c>
      <c r="H43" s="25">
        <v>114000</v>
      </c>
      <c r="I43" s="25">
        <v>114000</v>
      </c>
      <c r="J43" s="25">
        <v>114000</v>
      </c>
    </row>
    <row r="44" spans="1:14" x14ac:dyDescent="0.2">
      <c r="A44" s="4"/>
      <c r="B44" s="6" t="s">
        <v>72</v>
      </c>
      <c r="C44" s="2">
        <v>772</v>
      </c>
      <c r="D44" s="2" t="s">
        <v>201</v>
      </c>
      <c r="E44" s="268">
        <v>41316.339999999997</v>
      </c>
      <c r="F44" s="268">
        <v>19069.080000000002</v>
      </c>
      <c r="G44" s="268">
        <f t="shared" si="3"/>
        <v>22930.92</v>
      </c>
      <c r="H44" s="178">
        <v>42000</v>
      </c>
      <c r="I44" s="178">
        <v>42000</v>
      </c>
      <c r="J44" s="178">
        <v>42000</v>
      </c>
      <c r="K44" s="121"/>
    </row>
    <row r="45" spans="1:14" x14ac:dyDescent="0.2">
      <c r="A45" s="4"/>
      <c r="B45" s="5" t="s">
        <v>56</v>
      </c>
      <c r="C45" s="2">
        <v>767</v>
      </c>
      <c r="D45" s="2" t="s">
        <v>198</v>
      </c>
      <c r="E45" s="268">
        <v>184000</v>
      </c>
      <c r="F45" s="268">
        <v>40893.26</v>
      </c>
      <c r="G45" s="268">
        <f t="shared" si="3"/>
        <v>143106.74</v>
      </c>
      <c r="H45" s="25">
        <v>184000</v>
      </c>
      <c r="I45" s="25">
        <v>184000</v>
      </c>
      <c r="J45" s="25">
        <v>184000</v>
      </c>
      <c r="L45" s="17"/>
      <c r="M45" s="186"/>
      <c r="N45" s="101"/>
    </row>
    <row r="46" spans="1:14" x14ac:dyDescent="0.2">
      <c r="A46" s="4"/>
      <c r="B46" s="5" t="s">
        <v>36</v>
      </c>
      <c r="C46" s="2">
        <v>755</v>
      </c>
      <c r="D46" s="2" t="s">
        <v>196</v>
      </c>
      <c r="E46" s="268">
        <v>50000</v>
      </c>
      <c r="F46" s="268">
        <v>3700</v>
      </c>
      <c r="G46" s="268">
        <f t="shared" si="3"/>
        <v>46300</v>
      </c>
      <c r="H46" s="25">
        <v>50000</v>
      </c>
      <c r="I46" s="25">
        <v>50000</v>
      </c>
      <c r="J46" s="25">
        <v>50000</v>
      </c>
    </row>
    <row r="47" spans="1:14" x14ac:dyDescent="0.2">
      <c r="A47" s="4"/>
      <c r="B47" s="124" t="s">
        <v>330</v>
      </c>
      <c r="C47" s="2">
        <v>823</v>
      </c>
      <c r="D47" s="2" t="s">
        <v>206</v>
      </c>
      <c r="E47" s="268">
        <v>5000</v>
      </c>
      <c r="F47" s="269">
        <f>'[2]health (mooe)'!$P$63</f>
        <v>0</v>
      </c>
      <c r="G47" s="268">
        <f t="shared" si="3"/>
        <v>5000</v>
      </c>
      <c r="H47" s="25">
        <v>5000</v>
      </c>
      <c r="I47" s="25">
        <v>5000</v>
      </c>
      <c r="J47" s="25">
        <v>5000</v>
      </c>
    </row>
    <row r="48" spans="1:14" x14ac:dyDescent="0.2">
      <c r="A48" s="4"/>
      <c r="B48" s="6" t="s">
        <v>311</v>
      </c>
      <c r="C48" s="2">
        <v>840</v>
      </c>
      <c r="D48" s="2" t="s">
        <v>206</v>
      </c>
      <c r="E48" s="268">
        <v>5583.74</v>
      </c>
      <c r="F48" s="269">
        <f>'[2]health (mooe)'!$M$63</f>
        <v>0</v>
      </c>
      <c r="G48" s="268">
        <f t="shared" si="3"/>
        <v>10000</v>
      </c>
      <c r="H48" s="25">
        <v>10000</v>
      </c>
      <c r="I48" s="25">
        <v>10000</v>
      </c>
      <c r="J48" s="25">
        <v>10000</v>
      </c>
    </row>
    <row r="49" spans="1:10" x14ac:dyDescent="0.2">
      <c r="A49" s="4"/>
      <c r="B49" s="95" t="s">
        <v>502</v>
      </c>
      <c r="C49" s="98"/>
      <c r="D49" s="122" t="s">
        <v>401</v>
      </c>
      <c r="E49" s="269">
        <v>0</v>
      </c>
      <c r="F49" s="269">
        <v>0</v>
      </c>
      <c r="G49" s="269">
        <v>0</v>
      </c>
      <c r="H49" s="88"/>
      <c r="I49" s="88">
        <v>0</v>
      </c>
      <c r="J49" s="25">
        <v>60000</v>
      </c>
    </row>
    <row r="50" spans="1:10" x14ac:dyDescent="0.2">
      <c r="A50" s="4"/>
      <c r="B50" s="95" t="s">
        <v>139</v>
      </c>
      <c r="C50" s="1">
        <v>969</v>
      </c>
      <c r="D50" s="2" t="s">
        <v>212</v>
      </c>
      <c r="E50" s="268">
        <v>117963.3</v>
      </c>
      <c r="F50" s="268">
        <v>68374.990000000005</v>
      </c>
      <c r="G50" s="268">
        <f t="shared" si="3"/>
        <v>51625.009999999995</v>
      </c>
      <c r="H50" s="25">
        <v>120000</v>
      </c>
      <c r="I50" s="25">
        <v>120000</v>
      </c>
      <c r="J50" s="25">
        <v>120000</v>
      </c>
    </row>
    <row r="51" spans="1:10" x14ac:dyDescent="0.2">
      <c r="A51" s="4"/>
      <c r="B51" t="s">
        <v>230</v>
      </c>
      <c r="C51" s="2">
        <v>761</v>
      </c>
      <c r="D51" s="2" t="s">
        <v>200</v>
      </c>
      <c r="E51" s="268">
        <v>21012.510000000002</v>
      </c>
      <c r="F51" s="269">
        <f>'[2]health (mooe)'!$R$63</f>
        <v>0</v>
      </c>
      <c r="G51" s="268">
        <f t="shared" si="3"/>
        <v>120000</v>
      </c>
      <c r="H51" s="25">
        <v>120000</v>
      </c>
      <c r="I51" s="25">
        <v>120000</v>
      </c>
      <c r="J51" s="25">
        <v>120000</v>
      </c>
    </row>
    <row r="52" spans="1:10" x14ac:dyDescent="0.2">
      <c r="A52" s="4"/>
      <c r="B52" s="6" t="s">
        <v>67</v>
      </c>
      <c r="C52" s="2">
        <v>766</v>
      </c>
      <c r="D52" s="2" t="s">
        <v>225</v>
      </c>
      <c r="E52" s="284">
        <v>20000</v>
      </c>
      <c r="F52" s="268">
        <v>20000</v>
      </c>
      <c r="G52" s="269">
        <f t="shared" si="3"/>
        <v>0</v>
      </c>
      <c r="H52" s="46">
        <v>20000</v>
      </c>
      <c r="I52" s="46">
        <v>20000</v>
      </c>
      <c r="J52" s="46">
        <v>20000</v>
      </c>
    </row>
    <row r="53" spans="1:10" x14ac:dyDescent="0.2">
      <c r="A53" s="4"/>
      <c r="B53" t="s">
        <v>231</v>
      </c>
      <c r="C53" s="2">
        <v>774</v>
      </c>
      <c r="D53" s="2" t="s">
        <v>229</v>
      </c>
      <c r="E53" s="306">
        <v>0</v>
      </c>
      <c r="F53" s="269">
        <v>0</v>
      </c>
      <c r="G53" s="269">
        <f t="shared" si="3"/>
        <v>0</v>
      </c>
      <c r="H53" s="174">
        <v>0</v>
      </c>
      <c r="I53" s="174">
        <v>0</v>
      </c>
      <c r="J53" s="174">
        <v>0</v>
      </c>
    </row>
    <row r="54" spans="1:10" x14ac:dyDescent="0.2">
      <c r="A54" s="4"/>
      <c r="B54" s="26" t="s">
        <v>52</v>
      </c>
      <c r="C54" s="14"/>
      <c r="D54" s="14"/>
      <c r="E54" s="248">
        <f t="shared" ref="E54:J54" si="4">SUM(E39:E53)</f>
        <v>940016.55</v>
      </c>
      <c r="F54" s="248">
        <f t="shared" si="4"/>
        <v>254846.94</v>
      </c>
      <c r="G54" s="248">
        <f t="shared" si="4"/>
        <v>810153.06</v>
      </c>
      <c r="H54" s="57">
        <f t="shared" si="4"/>
        <v>1065000</v>
      </c>
      <c r="I54" s="57">
        <f t="shared" si="4"/>
        <v>1065000</v>
      </c>
      <c r="J54" s="57">
        <f t="shared" si="4"/>
        <v>1125000</v>
      </c>
    </row>
    <row r="55" spans="1:10" x14ac:dyDescent="0.2">
      <c r="A55" s="23" t="s">
        <v>47</v>
      </c>
      <c r="B55" s="26"/>
      <c r="C55" s="8"/>
      <c r="D55" s="8"/>
      <c r="E55" s="230"/>
      <c r="F55" s="230"/>
      <c r="G55" s="230"/>
      <c r="H55" s="28"/>
      <c r="I55" s="28"/>
      <c r="J55" s="28"/>
    </row>
    <row r="56" spans="1:10" x14ac:dyDescent="0.2">
      <c r="A56" s="23"/>
      <c r="B56" s="119" t="s">
        <v>245</v>
      </c>
      <c r="C56" s="2">
        <v>223</v>
      </c>
      <c r="D56" s="122" t="s">
        <v>215</v>
      </c>
      <c r="E56" s="258">
        <v>0</v>
      </c>
      <c r="F56" s="258">
        <f>0</f>
        <v>0</v>
      </c>
      <c r="G56" s="270">
        <f>'[2]health co'!$G$6</f>
        <v>20000</v>
      </c>
      <c r="H56" s="48">
        <v>20000</v>
      </c>
      <c r="I56" s="48">
        <f>F56+G56</f>
        <v>20000</v>
      </c>
      <c r="J56" s="48">
        <v>20000</v>
      </c>
    </row>
    <row r="57" spans="1:10" x14ac:dyDescent="0.2">
      <c r="A57" s="23"/>
      <c r="B57" s="119" t="s">
        <v>244</v>
      </c>
      <c r="C57" s="2">
        <v>233</v>
      </c>
      <c r="D57" s="122" t="s">
        <v>243</v>
      </c>
      <c r="E57" s="258">
        <v>0</v>
      </c>
      <c r="F57" s="258">
        <v>0</v>
      </c>
      <c r="G57" s="270">
        <f>H57-F57</f>
        <v>0</v>
      </c>
      <c r="H57" s="48">
        <v>0</v>
      </c>
      <c r="I57" s="48">
        <f t="shared" ref="I57:I58" si="5">F57+G57</f>
        <v>0</v>
      </c>
      <c r="J57" s="48">
        <v>0</v>
      </c>
    </row>
    <row r="58" spans="1:10" x14ac:dyDescent="0.2">
      <c r="A58" s="23"/>
      <c r="B58" s="40" t="s">
        <v>131</v>
      </c>
      <c r="C58" s="2">
        <v>222</v>
      </c>
      <c r="D58" s="122" t="s">
        <v>214</v>
      </c>
      <c r="E58" s="342">
        <v>0</v>
      </c>
      <c r="F58" s="342">
        <v>0</v>
      </c>
      <c r="G58" s="273">
        <f>H58-F58</f>
        <v>0</v>
      </c>
      <c r="H58" s="168">
        <v>0</v>
      </c>
      <c r="I58" s="48">
        <f t="shared" si="5"/>
        <v>0</v>
      </c>
      <c r="J58" s="168">
        <v>0</v>
      </c>
    </row>
    <row r="59" spans="1:10" x14ac:dyDescent="0.2">
      <c r="A59" s="4"/>
      <c r="B59" s="26" t="s">
        <v>52</v>
      </c>
      <c r="C59" s="14"/>
      <c r="D59" s="14"/>
      <c r="E59" s="231">
        <f>SUM(E56:E58)</f>
        <v>0</v>
      </c>
      <c r="F59" s="231">
        <f>SUM(F56:F58)</f>
        <v>0</v>
      </c>
      <c r="G59" s="231">
        <f t="shared" ref="G59:J59" si="6">SUM(G56:G58)</f>
        <v>20000</v>
      </c>
      <c r="H59" s="61">
        <f t="shared" si="6"/>
        <v>20000</v>
      </c>
      <c r="I59" s="61">
        <f t="shared" si="6"/>
        <v>20000</v>
      </c>
      <c r="J59" s="61">
        <f t="shared" si="6"/>
        <v>20000</v>
      </c>
    </row>
    <row r="60" spans="1:10" x14ac:dyDescent="0.2">
      <c r="A60" s="35"/>
      <c r="B60" s="34" t="s">
        <v>48</v>
      </c>
      <c r="C60" s="14"/>
      <c r="D60" s="14"/>
      <c r="E60" s="232">
        <f t="shared" ref="E60:J60" si="7">E59+E54+E35</f>
        <v>4971159.82</v>
      </c>
      <c r="F60" s="232">
        <f t="shared" si="7"/>
        <v>2160232.71</v>
      </c>
      <c r="G60" s="232">
        <f t="shared" si="7"/>
        <v>3067976.29</v>
      </c>
      <c r="H60" s="41">
        <f t="shared" si="7"/>
        <v>5153020</v>
      </c>
      <c r="I60" s="41">
        <f t="shared" si="7"/>
        <v>5228209</v>
      </c>
      <c r="J60" s="41">
        <f t="shared" si="7"/>
        <v>5579278.5999999996</v>
      </c>
    </row>
    <row r="61" spans="1:10" x14ac:dyDescent="0.2">
      <c r="A61" s="15"/>
      <c r="B61" s="15"/>
      <c r="C61" s="15"/>
      <c r="D61" s="15"/>
      <c r="E61" s="278"/>
      <c r="F61" s="278">
        <f>SUM(F56:F59)</f>
        <v>0</v>
      </c>
      <c r="G61" s="278"/>
      <c r="H61" s="38"/>
      <c r="I61" s="38"/>
      <c r="J61" s="38"/>
    </row>
    <row r="62" spans="1:10" x14ac:dyDescent="0.2">
      <c r="A62" s="17"/>
      <c r="B62" s="17"/>
      <c r="C62" s="17"/>
      <c r="D62" s="17"/>
      <c r="E62" s="279"/>
      <c r="F62" s="279"/>
      <c r="G62" s="279"/>
      <c r="H62" s="17"/>
      <c r="I62" s="17"/>
      <c r="J62" s="17"/>
    </row>
    <row r="63" spans="1:10" x14ac:dyDescent="0.2">
      <c r="A63" s="17" t="s">
        <v>261</v>
      </c>
      <c r="B63" s="17"/>
      <c r="C63" s="17"/>
      <c r="D63" s="17" t="s">
        <v>283</v>
      </c>
      <c r="E63" s="279"/>
      <c r="F63" s="279"/>
      <c r="G63" s="279"/>
      <c r="H63" s="17"/>
      <c r="I63" s="17" t="s">
        <v>49</v>
      </c>
      <c r="J63" s="17"/>
    </row>
    <row r="64" spans="1:10" x14ac:dyDescent="0.2">
      <c r="A64" s="17"/>
      <c r="B64" s="17"/>
      <c r="C64" s="17"/>
      <c r="D64" s="17"/>
      <c r="E64" s="279"/>
      <c r="F64" s="279"/>
      <c r="G64" s="279"/>
      <c r="H64" s="17"/>
      <c r="I64" s="17"/>
      <c r="J64" s="17"/>
    </row>
    <row r="65" spans="1:10" x14ac:dyDescent="0.2">
      <c r="A65" s="17"/>
      <c r="B65" s="17"/>
      <c r="C65" s="17"/>
      <c r="D65" s="17"/>
      <c r="E65" s="279"/>
      <c r="F65" s="279"/>
      <c r="G65" s="279"/>
      <c r="H65" s="17"/>
      <c r="I65" s="17"/>
      <c r="J65" s="17"/>
    </row>
    <row r="66" spans="1:10" x14ac:dyDescent="0.2">
      <c r="A66" s="17"/>
      <c r="B66" s="18" t="s">
        <v>519</v>
      </c>
      <c r="C66" s="49" t="s">
        <v>152</v>
      </c>
      <c r="D66" s="17"/>
      <c r="E66" s="420" t="s">
        <v>504</v>
      </c>
      <c r="F66" s="420"/>
      <c r="G66" s="308"/>
      <c r="H66" s="137"/>
      <c r="I66" s="137" t="s">
        <v>520</v>
      </c>
      <c r="J66" s="137"/>
    </row>
    <row r="67" spans="1:10" x14ac:dyDescent="0.2">
      <c r="A67" s="17"/>
      <c r="B67" s="131" t="s">
        <v>246</v>
      </c>
      <c r="C67" s="131" t="s">
        <v>241</v>
      </c>
      <c r="D67" s="49"/>
      <c r="E67" s="421" t="s">
        <v>423</v>
      </c>
      <c r="F67" s="421"/>
      <c r="G67" s="309"/>
      <c r="H67" s="136"/>
      <c r="I67" s="138" t="s">
        <v>281</v>
      </c>
      <c r="J67" s="136"/>
    </row>
    <row r="73" spans="1:10" x14ac:dyDescent="0.2">
      <c r="J73" s="153" t="s">
        <v>297</v>
      </c>
    </row>
  </sheetData>
  <sheetProtection algorithmName="SHA-512" hashValue="gAcuXBL8EudCUgLtIkRd/WZvBR6pQUjAQrK0Sm790KeTTiOJ5TULgoGuQKhsT/dwHsLxrCt3nVTuUhylmpABcw==" saltValue="puhLIBLizZOw1y0nH/ffVg==" spinCount="100000" sheet="1" objects="1" scenarios="1"/>
  <mergeCells count="8">
    <mergeCell ref="A4:J4"/>
    <mergeCell ref="A5:J5"/>
    <mergeCell ref="A6:J6"/>
    <mergeCell ref="E66:F66"/>
    <mergeCell ref="E67:F67"/>
    <mergeCell ref="A10:B10"/>
    <mergeCell ref="A13:B13"/>
    <mergeCell ref="F10:I10"/>
  </mergeCells>
  <phoneticPr fontId="3" type="noConversion"/>
  <pageMargins left="0.75" right="0.75" top="1" bottom="1" header="0.5" footer="0.5"/>
  <pageSetup paperSize="10000" scale="99" orientation="landscape" horizontalDpi="4294967293" verticalDpi="300" r:id="rId1"/>
  <headerFooter alignWithMargins="0"/>
  <rowBreaks count="1" manualBreakCount="1">
    <brk id="37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view="pageBreakPreview" topLeftCell="A31" zoomScale="85" zoomScaleNormal="85" zoomScaleSheetLayoutView="85" workbookViewId="0">
      <selection activeCell="E54" sqref="E54:F54"/>
    </sheetView>
  </sheetViews>
  <sheetFormatPr defaultRowHeight="12.75" x14ac:dyDescent="0.2"/>
  <cols>
    <col min="1" max="1" width="3" customWidth="1"/>
    <col min="2" max="2" width="39.42578125" customWidth="1"/>
    <col min="3" max="3" width="6.7109375" hidden="1" customWidth="1"/>
    <col min="4" max="4" width="17.7109375" customWidth="1"/>
    <col min="5" max="7" width="17.7109375" style="262" customWidth="1"/>
    <col min="8" max="8" width="17.7109375" hidden="1" customWidth="1"/>
    <col min="9" max="10" width="17.7109375" customWidth="1"/>
    <col min="16" max="16" width="14.5703125" customWidth="1"/>
    <col min="17" max="17" width="11.7109375" customWidth="1"/>
  </cols>
  <sheetData>
    <row r="1" spans="1:17" x14ac:dyDescent="0.2">
      <c r="A1" t="s">
        <v>0</v>
      </c>
      <c r="J1" s="139" t="s">
        <v>250</v>
      </c>
    </row>
    <row r="3" spans="1:17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422"/>
      <c r="K3" s="197"/>
    </row>
    <row r="4" spans="1:17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</row>
    <row r="5" spans="1:17" x14ac:dyDescent="0.2">
      <c r="A5" s="422" t="s">
        <v>395</v>
      </c>
      <c r="B5" s="422"/>
      <c r="C5" s="422"/>
      <c r="D5" s="422"/>
      <c r="E5" s="422"/>
      <c r="F5" s="422"/>
      <c r="G5" s="422"/>
      <c r="H5" s="422"/>
      <c r="I5" s="422"/>
      <c r="J5" s="422"/>
      <c r="K5" s="198"/>
    </row>
    <row r="7" spans="1:17" x14ac:dyDescent="0.2">
      <c r="A7" s="13" t="s">
        <v>73</v>
      </c>
    </row>
    <row r="8" spans="1:17" x14ac:dyDescent="0.2">
      <c r="A8" s="435" t="s">
        <v>3</v>
      </c>
      <c r="B8" s="436"/>
      <c r="C8" s="1" t="s">
        <v>4</v>
      </c>
      <c r="D8" s="1" t="s">
        <v>4</v>
      </c>
      <c r="E8" s="263" t="s">
        <v>6</v>
      </c>
      <c r="F8" s="439" t="s">
        <v>266</v>
      </c>
      <c r="G8" s="440"/>
      <c r="H8" s="440"/>
      <c r="I8" s="441"/>
      <c r="J8" s="1" t="s">
        <v>10</v>
      </c>
    </row>
    <row r="9" spans="1:17" x14ac:dyDescent="0.2">
      <c r="A9" s="11"/>
      <c r="B9" s="12"/>
      <c r="C9" s="2" t="s">
        <v>5</v>
      </c>
      <c r="D9" s="2" t="s">
        <v>5</v>
      </c>
      <c r="E9" s="264" t="s">
        <v>7</v>
      </c>
      <c r="F9" s="265" t="s">
        <v>255</v>
      </c>
      <c r="G9" s="265" t="s">
        <v>256</v>
      </c>
      <c r="H9" s="122"/>
      <c r="I9" s="122" t="s">
        <v>257</v>
      </c>
      <c r="J9" s="2" t="s">
        <v>7</v>
      </c>
    </row>
    <row r="10" spans="1:17" x14ac:dyDescent="0.2">
      <c r="A10" s="11"/>
      <c r="B10" s="12"/>
      <c r="C10" s="2"/>
      <c r="D10" s="2"/>
      <c r="E10" s="264" t="s">
        <v>8</v>
      </c>
      <c r="F10" s="264" t="s">
        <v>8</v>
      </c>
      <c r="G10" s="264" t="s">
        <v>9</v>
      </c>
      <c r="H10" s="2"/>
      <c r="I10" s="2"/>
      <c r="J10" s="2" t="s">
        <v>11</v>
      </c>
    </row>
    <row r="11" spans="1:17" x14ac:dyDescent="0.2">
      <c r="A11" s="437" t="s">
        <v>12</v>
      </c>
      <c r="B11" s="438"/>
      <c r="C11" s="3" t="s">
        <v>13</v>
      </c>
      <c r="D11" s="3" t="s">
        <v>13</v>
      </c>
      <c r="E11" s="266" t="s">
        <v>14</v>
      </c>
      <c r="F11" s="267" t="s">
        <v>15</v>
      </c>
      <c r="G11" s="267" t="s">
        <v>16</v>
      </c>
      <c r="H11" s="135"/>
      <c r="I11" s="135" t="s">
        <v>258</v>
      </c>
      <c r="J11" s="3" t="s">
        <v>259</v>
      </c>
    </row>
    <row r="12" spans="1:17" x14ac:dyDescent="0.2">
      <c r="A12" s="9"/>
      <c r="B12" s="16"/>
      <c r="C12" s="7"/>
      <c r="D12" s="7"/>
      <c r="E12" s="298"/>
      <c r="F12" s="298"/>
      <c r="G12" s="298"/>
      <c r="H12" s="7"/>
      <c r="I12" s="7"/>
      <c r="J12" s="7"/>
    </row>
    <row r="13" spans="1:17" x14ac:dyDescent="0.2">
      <c r="A13" s="22" t="s">
        <v>30</v>
      </c>
      <c r="B13" s="20"/>
      <c r="C13" s="8"/>
      <c r="D13" s="8"/>
      <c r="E13" s="218"/>
      <c r="F13" s="218"/>
      <c r="G13" s="218"/>
      <c r="H13" s="8"/>
      <c r="I13" s="8"/>
      <c r="J13" s="8"/>
    </row>
    <row r="14" spans="1:17" x14ac:dyDescent="0.2">
      <c r="A14" s="23" t="s">
        <v>31</v>
      </c>
      <c r="B14" s="20"/>
      <c r="C14" s="8"/>
      <c r="D14" s="8"/>
      <c r="E14" s="218"/>
      <c r="F14" s="218"/>
      <c r="G14" s="218"/>
      <c r="H14" s="8"/>
      <c r="I14" s="8"/>
      <c r="J14" s="8"/>
    </row>
    <row r="15" spans="1:17" x14ac:dyDescent="0.2">
      <c r="A15" s="4"/>
      <c r="B15" s="5" t="s">
        <v>17</v>
      </c>
      <c r="C15" s="2">
        <v>701</v>
      </c>
      <c r="D15" s="2" t="s">
        <v>180</v>
      </c>
      <c r="E15" s="271">
        <v>703412.13</v>
      </c>
      <c r="F15" s="268">
        <f>'[2]dswd(ps)'!$E$48</f>
        <v>196254</v>
      </c>
      <c r="G15" s="268">
        <f>'[2]dswd(ps)'!$E$49</f>
        <v>969330</v>
      </c>
      <c r="H15" s="25">
        <v>1115920</v>
      </c>
      <c r="I15" s="25">
        <f>F15+G15</f>
        <v>1165584</v>
      </c>
      <c r="J15" s="25">
        <f>[3]dswd!$I$17</f>
        <v>1318728</v>
      </c>
      <c r="L15" s="368" t="s">
        <v>455</v>
      </c>
      <c r="M15" s="368"/>
      <c r="N15" s="368"/>
      <c r="O15" s="368"/>
      <c r="P15" s="368"/>
      <c r="Q15" s="367">
        <v>78000</v>
      </c>
    </row>
    <row r="16" spans="1:17" x14ac:dyDescent="0.2">
      <c r="A16" s="4"/>
      <c r="B16" s="95" t="s">
        <v>29</v>
      </c>
      <c r="C16" s="2"/>
      <c r="D16" s="122" t="s">
        <v>181</v>
      </c>
      <c r="E16" s="343">
        <f>'[8]DSWD PS'!$Z$231</f>
        <v>1528066.8699999999</v>
      </c>
      <c r="F16" s="269">
        <f>'[2]dswd(ps)'!$S$48</f>
        <v>0</v>
      </c>
      <c r="G16" s="269">
        <f>'[2]dswd(ps)'!$S$49</f>
        <v>0</v>
      </c>
      <c r="H16" s="25">
        <v>1073590</v>
      </c>
      <c r="I16" s="29">
        <f>F16+G16</f>
        <v>0</v>
      </c>
      <c r="J16" s="269">
        <f>'[2]dswd(ps)'!$S$49</f>
        <v>0</v>
      </c>
      <c r="L16" s="368" t="s">
        <v>456</v>
      </c>
      <c r="M16" s="368"/>
      <c r="N16" s="368"/>
      <c r="O16" s="368"/>
      <c r="P16" s="368"/>
      <c r="Q16" s="367">
        <v>24000</v>
      </c>
    </row>
    <row r="17" spans="1:18" x14ac:dyDescent="0.2">
      <c r="A17" s="4"/>
      <c r="B17" s="6" t="s">
        <v>18</v>
      </c>
      <c r="C17" s="32">
        <v>711</v>
      </c>
      <c r="D17" s="32" t="s">
        <v>182</v>
      </c>
      <c r="E17" s="284">
        <v>60909.1</v>
      </c>
      <c r="F17" s="268">
        <f>'[2]dswd(ps)'!$F$48</f>
        <v>24000</v>
      </c>
      <c r="G17" s="268">
        <f>'[2]dswd(ps)'!$F$49</f>
        <v>72000</v>
      </c>
      <c r="H17" s="25">
        <v>96000</v>
      </c>
      <c r="I17" s="25">
        <f t="shared" ref="I17:I30" si="0">F17+G17</f>
        <v>96000</v>
      </c>
      <c r="J17" s="25">
        <f t="shared" ref="J17:J29" si="1">I17</f>
        <v>96000</v>
      </c>
      <c r="L17" s="368" t="s">
        <v>457</v>
      </c>
      <c r="M17" s="368"/>
      <c r="N17" s="368"/>
      <c r="O17" s="368"/>
      <c r="P17" s="368"/>
      <c r="Q17" s="102">
        <v>1440</v>
      </c>
    </row>
    <row r="18" spans="1:18" x14ac:dyDescent="0.2">
      <c r="A18" s="4"/>
      <c r="B18" s="5" t="s">
        <v>19</v>
      </c>
      <c r="C18" s="2">
        <v>713</v>
      </c>
      <c r="D18" s="2" t="s">
        <v>183</v>
      </c>
      <c r="E18" s="284">
        <f>'[8]DSWD PS'!$I$231</f>
        <v>67500</v>
      </c>
      <c r="F18" s="268">
        <f>'[2]dswd(ps)'!$G$48</f>
        <v>33750</v>
      </c>
      <c r="G18" s="268">
        <f>'[2]dswd(ps)'!$G$49</f>
        <v>33750</v>
      </c>
      <c r="H18" s="29">
        <v>67500</v>
      </c>
      <c r="I18" s="25">
        <f t="shared" si="0"/>
        <v>67500</v>
      </c>
      <c r="J18" s="25">
        <f t="shared" si="1"/>
        <v>67500</v>
      </c>
      <c r="L18" s="368" t="s">
        <v>458</v>
      </c>
      <c r="M18" s="368"/>
      <c r="N18" s="368"/>
      <c r="O18" s="368"/>
      <c r="P18" s="368"/>
      <c r="Q18" s="367">
        <v>396000</v>
      </c>
      <c r="R18" s="127" t="s">
        <v>461</v>
      </c>
    </row>
    <row r="19" spans="1:18" x14ac:dyDescent="0.2">
      <c r="A19" s="4"/>
      <c r="B19" s="5" t="s">
        <v>20</v>
      </c>
      <c r="C19" s="2">
        <v>714</v>
      </c>
      <c r="D19" s="2" t="s">
        <v>183</v>
      </c>
      <c r="E19" s="271">
        <f>'[8]DSWD PS'!$J$231</f>
        <v>67500</v>
      </c>
      <c r="F19" s="268">
        <f>'[2]dswd(ps)'!$H$48</f>
        <v>33750</v>
      </c>
      <c r="G19" s="268">
        <f>'[2]dswd(ps)'!$H$49</f>
        <v>33750</v>
      </c>
      <c r="H19" s="25">
        <v>67500</v>
      </c>
      <c r="I19" s="25">
        <f t="shared" si="0"/>
        <v>67500</v>
      </c>
      <c r="J19" s="25">
        <f t="shared" si="1"/>
        <v>67500</v>
      </c>
      <c r="L19" s="368" t="s">
        <v>459</v>
      </c>
      <c r="M19" s="368"/>
      <c r="N19" s="368"/>
      <c r="O19" s="368"/>
      <c r="P19" s="368"/>
      <c r="Q19" s="367"/>
    </row>
    <row r="20" spans="1:18" x14ac:dyDescent="0.2">
      <c r="A20" s="4"/>
      <c r="B20" s="5" t="s">
        <v>80</v>
      </c>
      <c r="C20" s="2"/>
      <c r="D20" s="2" t="s">
        <v>188</v>
      </c>
      <c r="E20" s="280">
        <v>0</v>
      </c>
      <c r="F20" s="269">
        <f>'[2]dswd(ps)'!$I$48</f>
        <v>0</v>
      </c>
      <c r="G20" s="268">
        <f>'[2]dswd(ps)'!$I$49</f>
        <v>198000</v>
      </c>
      <c r="H20" s="25"/>
      <c r="I20" s="25">
        <f t="shared" si="0"/>
        <v>198000</v>
      </c>
      <c r="J20" s="25">
        <v>28000</v>
      </c>
      <c r="L20" s="373" t="s">
        <v>460</v>
      </c>
      <c r="M20" s="368"/>
      <c r="N20" s="368"/>
      <c r="O20" s="368"/>
      <c r="P20" s="368"/>
      <c r="Q20" s="102">
        <v>79200</v>
      </c>
      <c r="R20" s="127" t="s">
        <v>461</v>
      </c>
    </row>
    <row r="21" spans="1:18" x14ac:dyDescent="0.2">
      <c r="A21" s="4"/>
      <c r="B21" s="95" t="s">
        <v>365</v>
      </c>
      <c r="C21" s="2">
        <v>717</v>
      </c>
      <c r="D21" s="2" t="s">
        <v>185</v>
      </c>
      <c r="E21" s="280">
        <f>'[8]DSWD PS'!$O$231</f>
        <v>0</v>
      </c>
      <c r="F21" s="269">
        <v>0</v>
      </c>
      <c r="G21" s="269">
        <v>0</v>
      </c>
      <c r="H21" s="29">
        <v>0</v>
      </c>
      <c r="I21" s="88">
        <f t="shared" si="0"/>
        <v>0</v>
      </c>
      <c r="J21" s="269">
        <f>'[2]dswd(ps)'!$S$49</f>
        <v>0</v>
      </c>
      <c r="Q21" s="374">
        <f>SUM(Q16:Q20)</f>
        <v>500640</v>
      </c>
    </row>
    <row r="22" spans="1:18" x14ac:dyDescent="0.2">
      <c r="A22" s="4"/>
      <c r="B22" s="5" t="s">
        <v>21</v>
      </c>
      <c r="C22" s="2">
        <v>715</v>
      </c>
      <c r="D22" s="2" t="s">
        <v>186</v>
      </c>
      <c r="E22" s="271">
        <f>'[8]DSWD PS'!$M$231</f>
        <v>18000</v>
      </c>
      <c r="F22" s="269">
        <v>0</v>
      </c>
      <c r="G22" s="268">
        <f>'[2]dswd(ps)'!$J$49</f>
        <v>24000</v>
      </c>
      <c r="H22" s="25">
        <v>20000</v>
      </c>
      <c r="I22" s="25">
        <f t="shared" si="0"/>
        <v>24000</v>
      </c>
      <c r="J22" s="25">
        <f t="shared" si="1"/>
        <v>24000</v>
      </c>
    </row>
    <row r="23" spans="1:18" x14ac:dyDescent="0.2">
      <c r="A23" s="4"/>
      <c r="B23" s="5" t="s">
        <v>22</v>
      </c>
      <c r="C23" s="2">
        <v>725</v>
      </c>
      <c r="D23" s="2" t="s">
        <v>187</v>
      </c>
      <c r="E23" s="271">
        <f>'[8]DSWD PS'!$U$231</f>
        <v>152463.6</v>
      </c>
      <c r="F23" s="268">
        <f>'[2]dswd(ps)'!$K$48</f>
        <v>32709</v>
      </c>
      <c r="G23" s="268">
        <f>'[2]dswd(ps)'!$K$49</f>
        <v>160291</v>
      </c>
      <c r="H23" s="25">
        <v>185990</v>
      </c>
      <c r="I23" s="25">
        <f t="shared" si="0"/>
        <v>193000</v>
      </c>
      <c r="J23" s="25">
        <f>[3]dswd!$K$17+[3]dswd!$L$17</f>
        <v>219788</v>
      </c>
    </row>
    <row r="24" spans="1:18" x14ac:dyDescent="0.2">
      <c r="A24" s="4"/>
      <c r="B24" s="5" t="s">
        <v>24</v>
      </c>
      <c r="C24" s="2">
        <v>724</v>
      </c>
      <c r="D24" s="2" t="s">
        <v>189</v>
      </c>
      <c r="E24" s="271">
        <f>'[8]DSWD PS'!$T$231</f>
        <v>14000</v>
      </c>
      <c r="F24" s="269">
        <f>'[2]dswd(ps)'!$L$48</f>
        <v>0</v>
      </c>
      <c r="G24" s="268">
        <f>'[2]dswd(ps)'!$L$49</f>
        <v>20000</v>
      </c>
      <c r="H24" s="25">
        <v>20000</v>
      </c>
      <c r="I24" s="25">
        <f t="shared" si="0"/>
        <v>20000</v>
      </c>
      <c r="J24" s="25">
        <f t="shared" si="1"/>
        <v>20000</v>
      </c>
    </row>
    <row r="25" spans="1:18" x14ac:dyDescent="0.2">
      <c r="A25" s="4"/>
      <c r="B25" s="5" t="s">
        <v>23</v>
      </c>
      <c r="C25" s="2">
        <v>721</v>
      </c>
      <c r="D25" s="2" t="s">
        <v>188</v>
      </c>
      <c r="E25" s="344">
        <f>'[8]DSWD PS'!$R$231</f>
        <v>0</v>
      </c>
      <c r="F25" s="269">
        <f>'[2]dswd(ps)'!$M$48</f>
        <v>0</v>
      </c>
      <c r="G25" s="269">
        <f>'[2]dswd(ps)'!$M$49</f>
        <v>0</v>
      </c>
      <c r="H25" s="345">
        <v>198000</v>
      </c>
      <c r="I25" s="88">
        <f t="shared" si="0"/>
        <v>0</v>
      </c>
      <c r="J25" s="269">
        <f>'[2]dswd(ps)'!$S$49</f>
        <v>0</v>
      </c>
    </row>
    <row r="26" spans="1:18" x14ac:dyDescent="0.2">
      <c r="A26" s="4"/>
      <c r="B26" s="6" t="s">
        <v>233</v>
      </c>
      <c r="C26" s="32">
        <v>731</v>
      </c>
      <c r="D26" s="32" t="s">
        <v>190</v>
      </c>
      <c r="E26" s="271">
        <f>'[8]DSWD PS'!$V$231</f>
        <v>84409.459999999977</v>
      </c>
      <c r="F26" s="268">
        <f>'[2]dswd(ps)'!$N$48</f>
        <v>23550.480000000003</v>
      </c>
      <c r="G26" s="268">
        <f>'[2]dswd(ps)'!$N$49</f>
        <v>115259.52</v>
      </c>
      <c r="H26" s="25">
        <v>134000</v>
      </c>
      <c r="I26" s="25">
        <f t="shared" si="0"/>
        <v>138810</v>
      </c>
      <c r="J26" s="25">
        <f>[3]dswd!$N$17</f>
        <v>158247.35999999999</v>
      </c>
    </row>
    <row r="27" spans="1:18" x14ac:dyDescent="0.2">
      <c r="A27" s="4"/>
      <c r="B27" s="5" t="s">
        <v>26</v>
      </c>
      <c r="C27" s="2">
        <v>732</v>
      </c>
      <c r="D27" s="2" t="s">
        <v>191</v>
      </c>
      <c r="E27" s="271">
        <f>'[8]DSWD PS'!$W$231</f>
        <v>3100</v>
      </c>
      <c r="F27" s="268">
        <f>'[2]dswd(ps)'!$O$48</f>
        <v>1200</v>
      </c>
      <c r="G27" s="268">
        <f>'[2]dswd(ps)'!$O$49</f>
        <v>3600</v>
      </c>
      <c r="H27" s="25">
        <v>4800</v>
      </c>
      <c r="I27" s="25">
        <f t="shared" si="0"/>
        <v>4800</v>
      </c>
      <c r="J27" s="25">
        <f>[3]dswd!$S$17</f>
        <v>4800</v>
      </c>
    </row>
    <row r="28" spans="1:18" x14ac:dyDescent="0.2">
      <c r="A28" s="4"/>
      <c r="B28" s="5" t="s">
        <v>27</v>
      </c>
      <c r="C28" s="2">
        <v>733</v>
      </c>
      <c r="D28" s="2" t="s">
        <v>192</v>
      </c>
      <c r="E28" s="271">
        <f>'[8]DSWD PS'!$X$231</f>
        <v>9155.92</v>
      </c>
      <c r="F28" s="268">
        <f>'[2]dswd(ps)'!$P$48</f>
        <v>2652.96</v>
      </c>
      <c r="G28" s="268">
        <f>'[2]dswd(ps)'!$P$49</f>
        <v>13257.04</v>
      </c>
      <c r="H28" s="25">
        <v>15350</v>
      </c>
      <c r="I28" s="25">
        <f t="shared" si="0"/>
        <v>15910</v>
      </c>
      <c r="J28" s="25">
        <f>[3]dswd!$P$17</f>
        <v>14410.934999999999</v>
      </c>
    </row>
    <row r="29" spans="1:18" x14ac:dyDescent="0.2">
      <c r="A29" s="4"/>
      <c r="B29" s="6" t="s">
        <v>234</v>
      </c>
      <c r="C29" s="2">
        <v>734</v>
      </c>
      <c r="D29" s="2" t="s">
        <v>193</v>
      </c>
      <c r="E29" s="271">
        <f>'[8]DSWD PS'!$Y$231</f>
        <v>3100</v>
      </c>
      <c r="F29" s="268">
        <f>'[2]dswd(ps)'!$Q$48</f>
        <v>1200</v>
      </c>
      <c r="G29" s="268">
        <f>'[2]dswd(ps)'!$Q$49</f>
        <v>3600</v>
      </c>
      <c r="H29" s="33">
        <v>4800</v>
      </c>
      <c r="I29" s="25">
        <f t="shared" si="0"/>
        <v>4800</v>
      </c>
      <c r="J29" s="25">
        <f t="shared" si="1"/>
        <v>4800</v>
      </c>
    </row>
    <row r="30" spans="1:18" x14ac:dyDescent="0.2">
      <c r="A30" s="4"/>
      <c r="B30" s="5" t="s">
        <v>172</v>
      </c>
      <c r="C30" s="2">
        <v>749</v>
      </c>
      <c r="D30" s="2" t="s">
        <v>279</v>
      </c>
      <c r="E30" s="272">
        <f>'[8]DSWD PS'!$AA$231</f>
        <v>101000</v>
      </c>
      <c r="F30" s="269">
        <f>'[2]dswd(ps)'!$S$49</f>
        <v>0</v>
      </c>
      <c r="G30" s="268">
        <f>'[2]dswd(ps)'!$R$49</f>
        <v>96400</v>
      </c>
      <c r="H30" s="173">
        <v>101000</v>
      </c>
      <c r="I30" s="25">
        <f t="shared" si="0"/>
        <v>96400</v>
      </c>
      <c r="J30" s="25">
        <f>[3]dswd!$M$17</f>
        <v>109894</v>
      </c>
    </row>
    <row r="31" spans="1:18" x14ac:dyDescent="0.2">
      <c r="A31" s="4"/>
      <c r="B31" s="26" t="s">
        <v>52</v>
      </c>
      <c r="C31" s="14"/>
      <c r="D31" s="14"/>
      <c r="E31" s="232">
        <f>SUM(E15:E30)</f>
        <v>2812617.08</v>
      </c>
      <c r="F31" s="232">
        <f t="shared" ref="F31:J31" si="2">SUM(F15:F30)</f>
        <v>349066.44</v>
      </c>
      <c r="G31" s="232">
        <f t="shared" si="2"/>
        <v>1743237.56</v>
      </c>
      <c r="H31" s="41">
        <f t="shared" si="2"/>
        <v>3104450</v>
      </c>
      <c r="I31" s="41">
        <f t="shared" si="2"/>
        <v>2092304</v>
      </c>
      <c r="J31" s="41">
        <f t="shared" si="2"/>
        <v>2133668.2949999999</v>
      </c>
    </row>
    <row r="32" spans="1:18" x14ac:dyDescent="0.2">
      <c r="A32" s="24" t="s">
        <v>32</v>
      </c>
      <c r="B32" s="6"/>
      <c r="C32" s="8"/>
      <c r="D32" s="8"/>
      <c r="E32" s="218"/>
      <c r="F32" s="218"/>
      <c r="G32" s="218"/>
      <c r="H32" s="8"/>
      <c r="I32" s="8"/>
      <c r="J32" s="8"/>
    </row>
    <row r="33" spans="1:17" x14ac:dyDescent="0.2">
      <c r="A33" s="4"/>
      <c r="B33" s="5" t="s">
        <v>33</v>
      </c>
      <c r="C33" s="2">
        <v>751</v>
      </c>
      <c r="D33" s="2" t="s">
        <v>218</v>
      </c>
      <c r="E33" s="268">
        <f>'[8]DSWD MOOE'!$F$1491</f>
        <v>48827</v>
      </c>
      <c r="F33" s="268">
        <f>'[2]dswd(mooe)'!$E$30</f>
        <v>27740</v>
      </c>
      <c r="G33" s="268">
        <f>'[2]dswd(mooe)'!$E$31</f>
        <v>22260</v>
      </c>
      <c r="H33" s="25">
        <v>50000</v>
      </c>
      <c r="I33" s="25">
        <f>F33+G33</f>
        <v>50000</v>
      </c>
      <c r="J33" s="25">
        <v>50000</v>
      </c>
    </row>
    <row r="34" spans="1:17" x14ac:dyDescent="0.2">
      <c r="A34" s="4"/>
      <c r="B34" s="5" t="s">
        <v>142</v>
      </c>
      <c r="C34" s="2">
        <v>753</v>
      </c>
      <c r="D34" s="2" t="s">
        <v>195</v>
      </c>
      <c r="E34" s="268">
        <f>'[8]DSWD MOOE'!$I$1491</f>
        <v>18000</v>
      </c>
      <c r="F34" s="269">
        <f>'[2]dswd(mooe)'!$F$30</f>
        <v>0</v>
      </c>
      <c r="G34" s="268">
        <f>'[2]dswd(mooe)'!$F$31</f>
        <v>20000</v>
      </c>
      <c r="H34" s="25">
        <v>20000</v>
      </c>
      <c r="I34" s="25">
        <f t="shared" ref="I34:I40" si="3">F34+G34</f>
        <v>20000</v>
      </c>
      <c r="J34" s="25">
        <v>20000</v>
      </c>
    </row>
    <row r="35" spans="1:17" x14ac:dyDescent="0.2">
      <c r="A35" s="4"/>
      <c r="B35" s="95" t="s">
        <v>148</v>
      </c>
      <c r="C35" s="2"/>
      <c r="D35" s="2" t="s">
        <v>195</v>
      </c>
      <c r="E35" s="268">
        <f>'[8]DSWD MOOE'!$K$1491</f>
        <v>37000</v>
      </c>
      <c r="F35" s="269">
        <f>'[2]dswd(mooe)'!$I$30</f>
        <v>0</v>
      </c>
      <c r="G35" s="268">
        <f>'[2]dswd(mooe)'!$I$31</f>
        <v>40000</v>
      </c>
      <c r="H35" s="268">
        <f>'[2]dswd(mooe)'!$I$31</f>
        <v>40000</v>
      </c>
      <c r="I35" s="268">
        <f>'[2]dswd(mooe)'!$I$31</f>
        <v>40000</v>
      </c>
      <c r="J35" s="268">
        <f>'[2]dswd(mooe)'!$I$31</f>
        <v>40000</v>
      </c>
    </row>
    <row r="36" spans="1:17" x14ac:dyDescent="0.2">
      <c r="A36" s="4"/>
      <c r="B36" s="5" t="s">
        <v>97</v>
      </c>
      <c r="C36" s="2">
        <v>755</v>
      </c>
      <c r="D36" s="2" t="s">
        <v>196</v>
      </c>
      <c r="E36" s="268">
        <f>'[8]DSWD MOOE'!$N$1491</f>
        <v>35000</v>
      </c>
      <c r="F36" s="270">
        <f>'[2]dswd(mooe)'!$G$30</f>
        <v>0</v>
      </c>
      <c r="G36" s="270">
        <f>'[2]dswd(mooe)'!$G$31</f>
        <v>35000</v>
      </c>
      <c r="H36" s="25">
        <v>35000</v>
      </c>
      <c r="I36" s="25">
        <f t="shared" si="3"/>
        <v>35000</v>
      </c>
      <c r="J36" s="25">
        <v>35000</v>
      </c>
    </row>
    <row r="37" spans="1:17" x14ac:dyDescent="0.2">
      <c r="A37" s="4"/>
      <c r="B37" s="5" t="s">
        <v>98</v>
      </c>
      <c r="C37" s="2">
        <v>878</v>
      </c>
      <c r="D37" s="2" t="s">
        <v>208</v>
      </c>
      <c r="E37" s="270">
        <f>'[8]DSWD MOOE'!$AS$125</f>
        <v>0</v>
      </c>
      <c r="F37" s="270">
        <v>0</v>
      </c>
      <c r="G37" s="270">
        <v>0</v>
      </c>
      <c r="H37" s="29">
        <v>0</v>
      </c>
      <c r="I37" s="29">
        <f t="shared" si="3"/>
        <v>0</v>
      </c>
      <c r="J37" s="29">
        <v>0</v>
      </c>
    </row>
    <row r="38" spans="1:17" ht="12" customHeight="1" x14ac:dyDescent="0.2">
      <c r="A38" s="4"/>
      <c r="B38" t="s">
        <v>232</v>
      </c>
      <c r="C38" s="2">
        <v>969</v>
      </c>
      <c r="D38" s="2" t="s">
        <v>212</v>
      </c>
      <c r="E38" s="270">
        <v>64874.48</v>
      </c>
      <c r="F38" s="268">
        <f>'[2]dswd(mooe)'!$J$30</f>
        <v>29135.600000000002</v>
      </c>
      <c r="G38" s="268">
        <f>'[2]dswd(mooe)'!$J$31</f>
        <v>40864.399999999994</v>
      </c>
      <c r="H38" s="29">
        <v>70000</v>
      </c>
      <c r="I38" s="25">
        <f t="shared" si="3"/>
        <v>70000</v>
      </c>
      <c r="J38" s="29">
        <f>70000+170000</f>
        <v>240000</v>
      </c>
    </row>
    <row r="39" spans="1:17" ht="12" customHeight="1" x14ac:dyDescent="0.2">
      <c r="A39" s="4"/>
      <c r="B39" s="124" t="s">
        <v>220</v>
      </c>
      <c r="C39" s="2">
        <v>811</v>
      </c>
      <c r="D39" s="2" t="s">
        <v>205</v>
      </c>
      <c r="E39" s="270">
        <v>0</v>
      </c>
      <c r="F39" s="270">
        <f>'[2]dswd(mooe)'!$K$30</f>
        <v>0</v>
      </c>
      <c r="G39" s="270">
        <f>'[2]dswd(mooe)'!$K$31</f>
        <v>0</v>
      </c>
      <c r="H39" s="29">
        <v>0</v>
      </c>
      <c r="I39" s="29">
        <f t="shared" si="3"/>
        <v>0</v>
      </c>
      <c r="J39" s="29">
        <v>0</v>
      </c>
    </row>
    <row r="40" spans="1:17" ht="14.25" customHeight="1" x14ac:dyDescent="0.2">
      <c r="A40" s="4"/>
      <c r="B40" s="124" t="s">
        <v>435</v>
      </c>
      <c r="C40" s="2">
        <v>823</v>
      </c>
      <c r="D40" s="2" t="s">
        <v>206</v>
      </c>
      <c r="E40" s="272">
        <f>'[8]DSWD MOOE'!$AP$1491</f>
        <v>5800</v>
      </c>
      <c r="F40" s="281">
        <f>'[2]dswd(mooe)'!$H$30</f>
        <v>0</v>
      </c>
      <c r="G40" s="275">
        <f>'[2]dswd(mooe)'!$H$31</f>
        <v>5000</v>
      </c>
      <c r="H40" s="173">
        <v>5000</v>
      </c>
      <c r="I40" s="25">
        <f t="shared" si="3"/>
        <v>5000</v>
      </c>
      <c r="J40" s="173">
        <v>5000</v>
      </c>
      <c r="K40" s="368"/>
      <c r="L40" s="368"/>
      <c r="M40" s="368"/>
      <c r="N40" s="368"/>
      <c r="O40" s="368"/>
      <c r="P40" s="367"/>
    </row>
    <row r="41" spans="1:17" x14ac:dyDescent="0.2">
      <c r="A41" s="10"/>
      <c r="B41" s="148" t="s">
        <v>52</v>
      </c>
      <c r="C41" s="14"/>
      <c r="D41" s="14"/>
      <c r="E41" s="248">
        <f t="shared" ref="E41:J41" si="4">SUM(E33:E40)</f>
        <v>209501.48</v>
      </c>
      <c r="F41" s="248">
        <f t="shared" si="4"/>
        <v>56875.600000000006</v>
      </c>
      <c r="G41" s="248">
        <f t="shared" si="4"/>
        <v>163124.4</v>
      </c>
      <c r="H41" s="57">
        <f t="shared" si="4"/>
        <v>220000</v>
      </c>
      <c r="I41" s="57">
        <f t="shared" si="4"/>
        <v>220000</v>
      </c>
      <c r="J41" s="57">
        <f t="shared" si="4"/>
        <v>390000</v>
      </c>
      <c r="K41" s="368"/>
      <c r="L41" s="368"/>
      <c r="M41" s="368"/>
      <c r="N41" s="368"/>
      <c r="O41" s="368"/>
      <c r="P41" s="367"/>
    </row>
    <row r="42" spans="1:17" x14ac:dyDescent="0.2">
      <c r="A42" s="17"/>
      <c r="B42" s="52"/>
      <c r="C42" s="17"/>
      <c r="D42" s="17"/>
      <c r="E42" s="333"/>
      <c r="F42" s="333"/>
      <c r="G42" s="333"/>
      <c r="H42" s="156"/>
      <c r="I42" s="156"/>
      <c r="J42" s="150" t="s">
        <v>298</v>
      </c>
      <c r="K42" s="368"/>
      <c r="L42" s="368"/>
      <c r="M42" s="368"/>
      <c r="N42" s="368"/>
      <c r="O42" s="368"/>
      <c r="P42" s="102"/>
    </row>
    <row r="43" spans="1:17" x14ac:dyDescent="0.2">
      <c r="A43" s="157" t="s">
        <v>74</v>
      </c>
      <c r="B43" s="158"/>
      <c r="C43" s="7"/>
      <c r="D43" s="7"/>
      <c r="E43" s="225"/>
      <c r="F43" s="225"/>
      <c r="G43" s="225"/>
      <c r="H43" s="142"/>
      <c r="I43" s="142"/>
      <c r="J43" s="142"/>
      <c r="K43" s="368"/>
      <c r="L43" s="368"/>
      <c r="M43" s="368"/>
      <c r="N43" s="368"/>
      <c r="O43" s="368"/>
      <c r="P43" s="367"/>
    </row>
    <row r="44" spans="1:17" x14ac:dyDescent="0.2">
      <c r="A44" s="4"/>
      <c r="B44" s="40" t="s">
        <v>111</v>
      </c>
      <c r="C44" s="2">
        <v>222</v>
      </c>
      <c r="D44" s="2" t="s">
        <v>214</v>
      </c>
      <c r="E44" s="227">
        <v>0</v>
      </c>
      <c r="F44" s="227">
        <v>0</v>
      </c>
      <c r="G44" s="227">
        <f>H44-F44</f>
        <v>0</v>
      </c>
      <c r="H44" s="48">
        <v>0</v>
      </c>
      <c r="I44" s="48">
        <f>F44+G44</f>
        <v>0</v>
      </c>
      <c r="J44" s="48">
        <v>0</v>
      </c>
      <c r="K44" s="373"/>
      <c r="L44" s="368"/>
      <c r="M44" s="368"/>
      <c r="N44" s="368"/>
      <c r="O44" s="368"/>
      <c r="P44" s="102"/>
      <c r="Q44" s="127"/>
    </row>
    <row r="45" spans="1:17" x14ac:dyDescent="0.2">
      <c r="A45" s="4"/>
      <c r="B45" s="119" t="s">
        <v>107</v>
      </c>
      <c r="C45" s="2">
        <v>240</v>
      </c>
      <c r="D45" s="2" t="s">
        <v>217</v>
      </c>
      <c r="E45" s="227">
        <v>0</v>
      </c>
      <c r="F45" s="227">
        <v>0</v>
      </c>
      <c r="G45" s="227">
        <f t="shared" ref="G45:G46" si="5">H45-F45</f>
        <v>0</v>
      </c>
      <c r="H45" s="48">
        <v>0</v>
      </c>
      <c r="I45" s="48">
        <f t="shared" ref="I45:I46" si="6">F45+G45</f>
        <v>0</v>
      </c>
      <c r="J45" s="48">
        <v>0</v>
      </c>
      <c r="P45" s="374"/>
    </row>
    <row r="46" spans="1:17" x14ac:dyDescent="0.2">
      <c r="A46" s="4"/>
      <c r="B46" s="124" t="s">
        <v>216</v>
      </c>
      <c r="C46" s="2">
        <v>223</v>
      </c>
      <c r="D46" s="2" t="s">
        <v>215</v>
      </c>
      <c r="E46" s="228">
        <v>0</v>
      </c>
      <c r="F46" s="228">
        <v>0</v>
      </c>
      <c r="G46" s="228">
        <f t="shared" si="5"/>
        <v>0</v>
      </c>
      <c r="H46" s="168">
        <v>0</v>
      </c>
      <c r="I46" s="48">
        <f t="shared" si="6"/>
        <v>0</v>
      </c>
      <c r="J46" s="168">
        <v>0</v>
      </c>
    </row>
    <row r="47" spans="1:17" x14ac:dyDescent="0.2">
      <c r="A47" s="4"/>
      <c r="B47" s="26" t="s">
        <v>52</v>
      </c>
      <c r="C47" s="14"/>
      <c r="D47" s="14"/>
      <c r="E47" s="231">
        <f>SUM(E44:E46)</f>
        <v>0</v>
      </c>
      <c r="F47" s="231">
        <f t="shared" ref="F47:J47" si="7">SUM(F44:F46)</f>
        <v>0</v>
      </c>
      <c r="G47" s="231">
        <f t="shared" si="7"/>
        <v>0</v>
      </c>
      <c r="H47" s="61">
        <f t="shared" si="7"/>
        <v>0</v>
      </c>
      <c r="I47" s="61">
        <f t="shared" si="7"/>
        <v>0</v>
      </c>
      <c r="J47" s="61">
        <f t="shared" si="7"/>
        <v>0</v>
      </c>
    </row>
    <row r="48" spans="1:17" x14ac:dyDescent="0.2">
      <c r="A48" s="35"/>
      <c r="B48" s="34" t="s">
        <v>48</v>
      </c>
      <c r="C48" s="14"/>
      <c r="D48" s="14"/>
      <c r="E48" s="232">
        <f t="shared" ref="E48:J48" si="8">E47+E41+E31</f>
        <v>3022118.56</v>
      </c>
      <c r="F48" s="232">
        <f t="shared" si="8"/>
        <v>405942.04000000004</v>
      </c>
      <c r="G48" s="232">
        <f t="shared" si="8"/>
        <v>1906361.96</v>
      </c>
      <c r="H48" s="41">
        <f t="shared" si="8"/>
        <v>3324450</v>
      </c>
      <c r="I48" s="41">
        <f t="shared" si="8"/>
        <v>2312304</v>
      </c>
      <c r="J48" s="41">
        <f t="shared" si="8"/>
        <v>2523668.2949999999</v>
      </c>
    </row>
    <row r="49" spans="1:10" x14ac:dyDescent="0.2">
      <c r="A49" s="15"/>
      <c r="B49" s="15"/>
      <c r="C49" s="15"/>
      <c r="D49" s="15"/>
      <c r="E49" s="278"/>
      <c r="F49" s="278"/>
      <c r="G49" s="278"/>
      <c r="H49" s="38"/>
      <c r="I49" s="38"/>
      <c r="J49" s="38"/>
    </row>
    <row r="50" spans="1:10" x14ac:dyDescent="0.2">
      <c r="A50" s="17"/>
      <c r="B50" s="17"/>
      <c r="C50" s="17"/>
      <c r="D50" s="17"/>
      <c r="E50" s="279"/>
      <c r="F50" s="279"/>
      <c r="G50" s="279"/>
      <c r="H50" s="17"/>
      <c r="I50" s="17"/>
      <c r="J50" s="17"/>
    </row>
    <row r="51" spans="1:10" x14ac:dyDescent="0.2">
      <c r="A51" s="17" t="s">
        <v>282</v>
      </c>
      <c r="B51" s="17"/>
      <c r="C51" s="17"/>
      <c r="D51" s="17" t="s">
        <v>283</v>
      </c>
      <c r="E51" s="279"/>
      <c r="F51" s="279"/>
      <c r="G51" s="279"/>
      <c r="H51" s="17"/>
      <c r="I51" s="17" t="s">
        <v>49</v>
      </c>
      <c r="J51" s="17"/>
    </row>
    <row r="52" spans="1:10" x14ac:dyDescent="0.2">
      <c r="A52" s="17"/>
      <c r="B52" s="17"/>
      <c r="C52" s="17"/>
      <c r="D52" s="17"/>
      <c r="E52" s="279"/>
      <c r="F52" s="279"/>
      <c r="G52" s="279"/>
      <c r="H52" s="17"/>
      <c r="I52" s="17"/>
      <c r="J52" s="17"/>
    </row>
    <row r="53" spans="1:10" x14ac:dyDescent="0.2">
      <c r="A53" s="17"/>
      <c r="B53" s="17"/>
      <c r="C53" s="17"/>
      <c r="D53" s="17"/>
      <c r="E53" s="279"/>
      <c r="F53" s="279"/>
      <c r="G53" s="279"/>
      <c r="H53" s="17"/>
      <c r="I53" s="17"/>
      <c r="J53" s="17"/>
    </row>
    <row r="54" spans="1:10" x14ac:dyDescent="0.2">
      <c r="A54" s="17"/>
      <c r="B54" s="420" t="s">
        <v>521</v>
      </c>
      <c r="C54" s="420"/>
      <c r="D54" s="17"/>
      <c r="E54" s="420" t="s">
        <v>504</v>
      </c>
      <c r="F54" s="420"/>
      <c r="G54" s="308"/>
      <c r="H54" s="137"/>
      <c r="I54" s="137" t="s">
        <v>522</v>
      </c>
      <c r="J54" s="137"/>
    </row>
    <row r="55" spans="1:10" x14ac:dyDescent="0.2">
      <c r="A55" s="17"/>
      <c r="B55" s="421" t="s">
        <v>440</v>
      </c>
      <c r="C55" s="421"/>
      <c r="D55" s="49"/>
      <c r="E55" s="421" t="s">
        <v>423</v>
      </c>
      <c r="F55" s="421"/>
      <c r="G55" s="309"/>
      <c r="H55" s="136"/>
      <c r="I55" s="138" t="s">
        <v>281</v>
      </c>
      <c r="J55" s="136"/>
    </row>
    <row r="56" spans="1:10" ht="16.5" customHeight="1" x14ac:dyDescent="0.2"/>
    <row r="82" spans="10:10" x14ac:dyDescent="0.2">
      <c r="J82" s="150" t="s">
        <v>299</v>
      </c>
    </row>
  </sheetData>
  <sheetProtection algorithmName="SHA-512" hashValue="+FRlc2lG9DQ9UO2XRc8V0lKekqjUScMxpKTBMrdCgj0S9sHKgMMIkIG3u1uVdybg+iCW4CulAM5m5DbePgGkYw==" saltValue="M5GkZBVK0s1266Y3ZradDQ==" spinCount="100000" sheet="1" objects="1" scenarios="1"/>
  <mergeCells count="10">
    <mergeCell ref="A3:J3"/>
    <mergeCell ref="A4:J4"/>
    <mergeCell ref="A5:J5"/>
    <mergeCell ref="B54:C54"/>
    <mergeCell ref="B55:C55"/>
    <mergeCell ref="E54:F54"/>
    <mergeCell ref="E55:F55"/>
    <mergeCell ref="A8:B8"/>
    <mergeCell ref="A11:B11"/>
    <mergeCell ref="F8:I8"/>
  </mergeCells>
  <phoneticPr fontId="3" type="noConversion"/>
  <pageMargins left="0.75" right="0.25" top="0.5" bottom="0.5" header="0.5" footer="0.5"/>
  <pageSetup paperSize="10000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view="pageBreakPreview" zoomScale="85" zoomScaleNormal="85" zoomScaleSheetLayoutView="85" workbookViewId="0">
      <pane ySplit="12" topLeftCell="A52" activePane="bottomLeft" state="frozen"/>
      <selection pane="bottomLeft" activeCell="E62" sqref="E62:F62"/>
    </sheetView>
  </sheetViews>
  <sheetFormatPr defaultRowHeight="12.75" x14ac:dyDescent="0.2"/>
  <cols>
    <col min="1" max="1" width="3" customWidth="1"/>
    <col min="2" max="2" width="38.140625" customWidth="1"/>
    <col min="3" max="3" width="13.7109375" hidden="1" customWidth="1"/>
    <col min="4" max="4" width="17.7109375" customWidth="1"/>
    <col min="5" max="7" width="17.7109375" style="262" customWidth="1"/>
    <col min="8" max="8" width="17.7109375" hidden="1" customWidth="1"/>
    <col min="9" max="9" width="16.140625" customWidth="1"/>
    <col min="10" max="10" width="17.7109375" customWidth="1"/>
    <col min="11" max="11" width="12.7109375" customWidth="1"/>
  </cols>
  <sheetData>
    <row r="1" spans="1:12" x14ac:dyDescent="0.2">
      <c r="A1" t="s">
        <v>0</v>
      </c>
    </row>
    <row r="3" spans="1:12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1:12" x14ac:dyDescent="0.2">
      <c r="A5" s="425" t="s">
        <v>395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</row>
    <row r="8" spans="1:12" x14ac:dyDescent="0.2">
      <c r="A8" s="13" t="s">
        <v>76</v>
      </c>
    </row>
    <row r="9" spans="1:12" x14ac:dyDescent="0.2">
      <c r="A9" s="435" t="s">
        <v>3</v>
      </c>
      <c r="B9" s="436"/>
      <c r="C9" s="1" t="s">
        <v>4</v>
      </c>
      <c r="D9" s="1" t="s">
        <v>4</v>
      </c>
      <c r="E9" s="263" t="s">
        <v>6</v>
      </c>
      <c r="F9" s="439" t="s">
        <v>266</v>
      </c>
      <c r="G9" s="440"/>
      <c r="H9" s="440"/>
      <c r="I9" s="441"/>
      <c r="J9" s="1" t="s">
        <v>10</v>
      </c>
      <c r="K9" s="53" t="s">
        <v>444</v>
      </c>
    </row>
    <row r="10" spans="1:12" x14ac:dyDescent="0.2">
      <c r="A10" s="11"/>
      <c r="B10" s="12"/>
      <c r="C10" s="2" t="s">
        <v>5</v>
      </c>
      <c r="D10" s="2" t="s">
        <v>5</v>
      </c>
      <c r="E10" s="264" t="s">
        <v>7</v>
      </c>
      <c r="F10" s="265" t="s">
        <v>255</v>
      </c>
      <c r="G10" s="265" t="s">
        <v>256</v>
      </c>
      <c r="H10" s="122"/>
      <c r="I10" s="122" t="s">
        <v>257</v>
      </c>
      <c r="J10" s="2" t="s">
        <v>7</v>
      </c>
    </row>
    <row r="11" spans="1:12" x14ac:dyDescent="0.2">
      <c r="A11" s="11"/>
      <c r="B11" s="12"/>
      <c r="C11" s="2"/>
      <c r="D11" s="2"/>
      <c r="E11" s="264" t="s">
        <v>8</v>
      </c>
      <c r="F11" s="264" t="s">
        <v>8</v>
      </c>
      <c r="G11" s="264" t="s">
        <v>9</v>
      </c>
      <c r="H11" s="2"/>
      <c r="I11" s="2"/>
      <c r="J11" s="2" t="s">
        <v>11</v>
      </c>
    </row>
    <row r="12" spans="1:12" x14ac:dyDescent="0.2">
      <c r="A12" s="437" t="s">
        <v>12</v>
      </c>
      <c r="B12" s="438"/>
      <c r="C12" s="3" t="s">
        <v>13</v>
      </c>
      <c r="D12" s="3" t="s">
        <v>13</v>
      </c>
      <c r="E12" s="266" t="s">
        <v>14</v>
      </c>
      <c r="F12" s="267" t="s">
        <v>15</v>
      </c>
      <c r="G12" s="267" t="s">
        <v>16</v>
      </c>
      <c r="H12" s="135"/>
      <c r="I12" s="135" t="s">
        <v>258</v>
      </c>
      <c r="J12" s="3" t="s">
        <v>259</v>
      </c>
    </row>
    <row r="13" spans="1:12" x14ac:dyDescent="0.2">
      <c r="A13" s="9"/>
      <c r="B13" s="16"/>
      <c r="C13" s="7"/>
      <c r="D13" s="7"/>
      <c r="E13" s="298"/>
      <c r="F13" s="298"/>
      <c r="G13" s="298"/>
      <c r="H13" s="7"/>
      <c r="I13" s="7"/>
      <c r="J13" s="7"/>
    </row>
    <row r="14" spans="1:12" x14ac:dyDescent="0.2">
      <c r="A14" s="22" t="s">
        <v>30</v>
      </c>
      <c r="B14" s="20"/>
      <c r="C14" s="8"/>
      <c r="D14" s="8"/>
      <c r="E14" s="218"/>
      <c r="F14" s="218"/>
      <c r="G14" s="218"/>
      <c r="H14" s="8"/>
      <c r="I14" s="8"/>
      <c r="J14" s="8"/>
    </row>
    <row r="15" spans="1:12" x14ac:dyDescent="0.2">
      <c r="A15" s="23" t="s">
        <v>31</v>
      </c>
      <c r="B15" s="20"/>
      <c r="C15" s="8"/>
      <c r="D15" s="8"/>
      <c r="E15" s="218"/>
      <c r="F15" s="218"/>
      <c r="G15" s="218"/>
      <c r="H15" s="8"/>
      <c r="I15" s="8"/>
      <c r="J15" s="8"/>
    </row>
    <row r="16" spans="1:12" ht="12.75" customHeight="1" x14ac:dyDescent="0.2">
      <c r="A16" s="4"/>
      <c r="B16" s="5" t="s">
        <v>17</v>
      </c>
      <c r="C16" s="2">
        <v>701</v>
      </c>
      <c r="D16" s="2" t="s">
        <v>180</v>
      </c>
      <c r="E16" s="268">
        <f>'[8]Agri PS1'!$F$231</f>
        <v>1331515.53</v>
      </c>
      <c r="F16" s="268">
        <f>'[2]agri(ps)'!$E$58</f>
        <v>605875.5</v>
      </c>
      <c r="G16" s="268">
        <f>'[2]agri(ps)'!$E$59</f>
        <v>1597524.5</v>
      </c>
      <c r="H16" s="25">
        <v>2173240</v>
      </c>
      <c r="I16" s="25">
        <f>F16+G16</f>
        <v>2203400</v>
      </c>
      <c r="J16" s="25">
        <f>[3]agri!$I$23</f>
        <v>2350176</v>
      </c>
    </row>
    <row r="17" spans="1:11" ht="12.75" customHeight="1" x14ac:dyDescent="0.2">
      <c r="A17" s="4"/>
      <c r="B17" s="6" t="s">
        <v>18</v>
      </c>
      <c r="C17" s="32">
        <v>711</v>
      </c>
      <c r="D17" s="32" t="s">
        <v>182</v>
      </c>
      <c r="E17" s="268">
        <f>'[8]Agri PS1'!$H$231</f>
        <v>180909.1</v>
      </c>
      <c r="F17" s="268">
        <f>'[2]agri(ps)'!$F$58</f>
        <v>84000</v>
      </c>
      <c r="G17" s="268">
        <f>'[2]agri(ps)'!$F$59</f>
        <v>156000</v>
      </c>
      <c r="H17" s="25">
        <v>240000</v>
      </c>
      <c r="I17" s="25">
        <f t="shared" ref="I17:I30" si="0">F17+G17</f>
        <v>240000</v>
      </c>
      <c r="J17" s="25">
        <f t="shared" ref="J17:J29" si="1">I17</f>
        <v>240000</v>
      </c>
    </row>
    <row r="18" spans="1:11" ht="12.75" customHeight="1" x14ac:dyDescent="0.2">
      <c r="A18" s="4"/>
      <c r="B18" s="95" t="s">
        <v>462</v>
      </c>
      <c r="C18" s="2">
        <v>742</v>
      </c>
      <c r="D18" s="2" t="s">
        <v>181</v>
      </c>
      <c r="E18" s="270">
        <f>'[8]Agri PS1'!$Z$231</f>
        <v>262486.25</v>
      </c>
      <c r="F18" s="270">
        <f>'[2]agri(ps)'!$S$58</f>
        <v>0</v>
      </c>
      <c r="G18" s="270">
        <f>'[2]agri(ps)'!$S$59</f>
        <v>262000</v>
      </c>
      <c r="H18" s="29">
        <v>0</v>
      </c>
      <c r="I18" s="29">
        <f t="shared" si="0"/>
        <v>262000</v>
      </c>
      <c r="J18" s="25">
        <v>60831.21</v>
      </c>
      <c r="K18" s="127" t="s">
        <v>453</v>
      </c>
    </row>
    <row r="19" spans="1:11" x14ac:dyDescent="0.2">
      <c r="A19" s="4"/>
      <c r="B19" s="5" t="s">
        <v>19</v>
      </c>
      <c r="C19" s="2">
        <v>713</v>
      </c>
      <c r="D19" s="2" t="s">
        <v>183</v>
      </c>
      <c r="E19" s="270">
        <f>'[8]Agri PS1'!$I$231</f>
        <v>67500</v>
      </c>
      <c r="F19" s="268">
        <f>'[2]agri(ps)'!$G$58</f>
        <v>33750</v>
      </c>
      <c r="G19" s="268">
        <f>'[2]agri(ps)'!$G$59</f>
        <v>33750</v>
      </c>
      <c r="H19" s="29">
        <v>67500</v>
      </c>
      <c r="I19" s="25">
        <f t="shared" si="0"/>
        <v>67500</v>
      </c>
      <c r="J19" s="25">
        <f t="shared" si="1"/>
        <v>67500</v>
      </c>
    </row>
    <row r="20" spans="1:11" x14ac:dyDescent="0.2">
      <c r="A20" s="4"/>
      <c r="B20" s="5" t="s">
        <v>20</v>
      </c>
      <c r="C20" s="2">
        <v>714</v>
      </c>
      <c r="D20" s="2" t="s">
        <v>183</v>
      </c>
      <c r="E20" s="268">
        <f>'[8]Agri PS1'!$J$231</f>
        <v>67500</v>
      </c>
      <c r="F20" s="268">
        <f>'[2]agri(ps)'!$H$58</f>
        <v>33750</v>
      </c>
      <c r="G20" s="268">
        <f>'[2]agri(ps)'!$H$59</f>
        <v>33750</v>
      </c>
      <c r="H20" s="25">
        <v>67500</v>
      </c>
      <c r="I20" s="25">
        <f t="shared" si="0"/>
        <v>67500</v>
      </c>
      <c r="J20" s="25">
        <f t="shared" si="1"/>
        <v>67500</v>
      </c>
    </row>
    <row r="21" spans="1:11" x14ac:dyDescent="0.2">
      <c r="A21" s="4"/>
      <c r="B21" s="95" t="s">
        <v>365</v>
      </c>
      <c r="C21" s="2">
        <v>717</v>
      </c>
      <c r="D21" s="2" t="s">
        <v>185</v>
      </c>
      <c r="E21" s="269">
        <f>'[8]Agri PS1'!$O$231</f>
        <v>0</v>
      </c>
      <c r="F21" s="269">
        <f>'[2]agri(ps)'!$J$58</f>
        <v>0</v>
      </c>
      <c r="G21" s="269">
        <f>'[2]agri(ps)'!$J$59</f>
        <v>0</v>
      </c>
      <c r="H21" s="88">
        <v>0</v>
      </c>
      <c r="I21" s="88">
        <f t="shared" si="0"/>
        <v>0</v>
      </c>
      <c r="J21" s="227">
        <v>0</v>
      </c>
    </row>
    <row r="22" spans="1:11" x14ac:dyDescent="0.2">
      <c r="A22" s="4"/>
      <c r="B22" s="5" t="s">
        <v>21</v>
      </c>
      <c r="C22" s="2">
        <v>715</v>
      </c>
      <c r="D22" s="2" t="s">
        <v>186</v>
      </c>
      <c r="E22" s="268">
        <f>'[8]Agri PS1'!$M$231</f>
        <v>48000</v>
      </c>
      <c r="F22" s="268">
        <f>'[2]agri(ps)'!$K$58</f>
        <v>42000</v>
      </c>
      <c r="G22" s="268">
        <f>'[2]agri(ps)'!$K$59</f>
        <v>18000</v>
      </c>
      <c r="H22" s="25">
        <v>50000</v>
      </c>
      <c r="I22" s="25">
        <f t="shared" si="0"/>
        <v>60000</v>
      </c>
      <c r="J22" s="25">
        <f t="shared" si="1"/>
        <v>60000</v>
      </c>
    </row>
    <row r="23" spans="1:11" x14ac:dyDescent="0.2">
      <c r="A23" s="4"/>
      <c r="B23" s="5" t="s">
        <v>22</v>
      </c>
      <c r="C23" s="2">
        <v>725</v>
      </c>
      <c r="D23" s="2" t="s">
        <v>187</v>
      </c>
      <c r="E23" s="268">
        <f>'[8]Agri PS1'!$U$231</f>
        <v>233176.4</v>
      </c>
      <c r="F23" s="268">
        <f>'[2]agri(ps)'!$L$58</f>
        <v>118076</v>
      </c>
      <c r="G23" s="268">
        <f>'[2]agri(ps)'!$L$59</f>
        <v>249224</v>
      </c>
      <c r="H23" s="25">
        <v>362206</v>
      </c>
      <c r="I23" s="25">
        <f t="shared" si="0"/>
        <v>367300</v>
      </c>
      <c r="J23" s="25">
        <f>[3]agri!$K$23+[3]agri!$L$23</f>
        <v>390790</v>
      </c>
    </row>
    <row r="24" spans="1:11" x14ac:dyDescent="0.2">
      <c r="A24" s="4"/>
      <c r="B24" s="5" t="s">
        <v>24</v>
      </c>
      <c r="C24" s="2">
        <v>724</v>
      </c>
      <c r="D24" s="2" t="s">
        <v>189</v>
      </c>
      <c r="E24" s="268">
        <f>'[8]Agri PS1'!$T$231</f>
        <v>39000</v>
      </c>
      <c r="F24" s="269">
        <f>'[2]agri(ps)'!$M$58</f>
        <v>0</v>
      </c>
      <c r="G24" s="268">
        <f>'[2]agri(ps)'!$M$59</f>
        <v>50000</v>
      </c>
      <c r="H24" s="25">
        <v>50000</v>
      </c>
      <c r="I24" s="25">
        <f t="shared" si="0"/>
        <v>50000</v>
      </c>
      <c r="J24" s="25">
        <f t="shared" si="1"/>
        <v>50000</v>
      </c>
    </row>
    <row r="25" spans="1:11" x14ac:dyDescent="0.2">
      <c r="A25" s="4"/>
      <c r="B25" s="6" t="s">
        <v>233</v>
      </c>
      <c r="C25" s="32">
        <v>731</v>
      </c>
      <c r="D25" s="32" t="s">
        <v>190</v>
      </c>
      <c r="E25" s="268">
        <f>'[8]Agri PS1'!$V$231</f>
        <v>160180.96</v>
      </c>
      <c r="F25" s="268">
        <f>'[2]agri(ps)'!$N$58</f>
        <v>72545.64</v>
      </c>
      <c r="G25" s="268">
        <f>'[2]agri(ps)'!$N$59</f>
        <v>192454.35999999996</v>
      </c>
      <c r="H25" s="25">
        <v>260800</v>
      </c>
      <c r="I25" s="25">
        <f t="shared" si="0"/>
        <v>264999.99999999994</v>
      </c>
      <c r="J25" s="25">
        <f>[3]agri!$N$23</f>
        <v>282021.12000000005</v>
      </c>
    </row>
    <row r="26" spans="1:11" x14ac:dyDescent="0.2">
      <c r="A26" s="4"/>
      <c r="B26" s="5" t="s">
        <v>26</v>
      </c>
      <c r="C26" s="2">
        <v>732</v>
      </c>
      <c r="D26" s="2" t="s">
        <v>191</v>
      </c>
      <c r="E26" s="271">
        <f>'[8]Agri PS1'!$W$231</f>
        <v>9100</v>
      </c>
      <c r="F26" s="268">
        <f>'[2]agri(ps)'!$O$58</f>
        <v>4100</v>
      </c>
      <c r="G26" s="268">
        <f>'[2]agri(ps)'!$O$59</f>
        <v>7900</v>
      </c>
      <c r="H26" s="25">
        <v>12000</v>
      </c>
      <c r="I26" s="25">
        <f t="shared" si="0"/>
        <v>12000</v>
      </c>
      <c r="J26" s="25">
        <f t="shared" si="1"/>
        <v>12000</v>
      </c>
    </row>
    <row r="27" spans="1:11" x14ac:dyDescent="0.2">
      <c r="A27" s="4"/>
      <c r="B27" s="5" t="s">
        <v>27</v>
      </c>
      <c r="C27" s="2">
        <v>733</v>
      </c>
      <c r="D27" s="2" t="s">
        <v>192</v>
      </c>
      <c r="E27" s="268">
        <f>'[8]Agri PS1'!$X$231</f>
        <v>18460.18</v>
      </c>
      <c r="F27" s="268">
        <f>'[2]agri(ps)'!$P$58</f>
        <v>8312.39</v>
      </c>
      <c r="G27" s="268">
        <f>'[2]agri(ps)'!$P$59</f>
        <v>52287.610000000015</v>
      </c>
      <c r="H27" s="25">
        <v>29900</v>
      </c>
      <c r="I27" s="25">
        <f t="shared" si="0"/>
        <v>60600.000000000015</v>
      </c>
      <c r="J27" s="25">
        <f>[3]agri!$P$23</f>
        <v>28593.344999999998</v>
      </c>
    </row>
    <row r="28" spans="1:11" x14ac:dyDescent="0.2">
      <c r="A28" s="4" t="s">
        <v>100</v>
      </c>
      <c r="B28" s="5"/>
      <c r="C28" s="2">
        <v>721</v>
      </c>
      <c r="D28" s="2" t="s">
        <v>184</v>
      </c>
      <c r="E28" s="269">
        <f>'[8]Agri PS1'!$R$231</f>
        <v>0</v>
      </c>
      <c r="F28" s="269">
        <f>'[2]agri(ps)'!$I$58</f>
        <v>0</v>
      </c>
      <c r="G28" s="268">
        <f>'[2]agri(ps)'!$I$59</f>
        <v>25000</v>
      </c>
      <c r="H28" s="25">
        <v>25000</v>
      </c>
      <c r="I28" s="25">
        <f t="shared" si="0"/>
        <v>25000</v>
      </c>
      <c r="J28" s="25">
        <f t="shared" si="1"/>
        <v>25000</v>
      </c>
    </row>
    <row r="29" spans="1:11" x14ac:dyDescent="0.2">
      <c r="A29" s="4"/>
      <c r="B29" s="6" t="s">
        <v>234</v>
      </c>
      <c r="C29" s="2">
        <v>734</v>
      </c>
      <c r="D29" s="2" t="s">
        <v>193</v>
      </c>
      <c r="E29" s="271">
        <f>'[8]Agri PS1'!$Y$231</f>
        <v>9100</v>
      </c>
      <c r="F29" s="268">
        <f>'[2]agri(ps)'!$Q$58</f>
        <v>4200</v>
      </c>
      <c r="G29" s="268">
        <f>'[2]agri(ps)'!$Q$59</f>
        <v>7800</v>
      </c>
      <c r="H29" s="33">
        <v>12000</v>
      </c>
      <c r="I29" s="25">
        <f t="shared" si="0"/>
        <v>12000</v>
      </c>
      <c r="J29" s="25">
        <f t="shared" si="1"/>
        <v>12000</v>
      </c>
    </row>
    <row r="30" spans="1:11" x14ac:dyDescent="0.2">
      <c r="A30" s="4"/>
      <c r="B30" s="5" t="s">
        <v>172</v>
      </c>
      <c r="C30" s="2">
        <v>749</v>
      </c>
      <c r="D30" s="2" t="s">
        <v>279</v>
      </c>
      <c r="E30" s="272">
        <f>'[8]Agri PS1'!$AA$231</f>
        <v>201200</v>
      </c>
      <c r="F30" s="273">
        <f>'[2]agri(ps)'!$R$58</f>
        <v>0</v>
      </c>
      <c r="G30" s="273">
        <f>'[2]agri(ps)'!$R$59</f>
        <v>183700</v>
      </c>
      <c r="H30" s="173">
        <v>201200</v>
      </c>
      <c r="I30" s="25">
        <f t="shared" si="0"/>
        <v>183700</v>
      </c>
      <c r="J30" s="25">
        <f>[3]agri!$M$23</f>
        <v>195395</v>
      </c>
    </row>
    <row r="31" spans="1:11" x14ac:dyDescent="0.2">
      <c r="A31" s="4"/>
      <c r="B31" s="26" t="s">
        <v>52</v>
      </c>
      <c r="C31" s="14"/>
      <c r="D31" s="14"/>
      <c r="E31" s="232">
        <f>SUM(E16:E30)</f>
        <v>2628128.4200000004</v>
      </c>
      <c r="F31" s="232">
        <f t="shared" ref="F31:J31" si="2">SUM(F16:F30)</f>
        <v>1006609.53</v>
      </c>
      <c r="G31" s="232">
        <f t="shared" si="2"/>
        <v>2869390.4699999997</v>
      </c>
      <c r="H31" s="41">
        <f t="shared" si="2"/>
        <v>3551346</v>
      </c>
      <c r="I31" s="41">
        <f t="shared" si="2"/>
        <v>3876000</v>
      </c>
      <c r="J31" s="41">
        <f t="shared" si="2"/>
        <v>3841806.6750000003</v>
      </c>
    </row>
    <row r="32" spans="1:11" x14ac:dyDescent="0.2">
      <c r="A32" s="24" t="s">
        <v>32</v>
      </c>
      <c r="B32" s="220"/>
      <c r="C32" s="8"/>
      <c r="D32" s="8"/>
      <c r="E32" s="218"/>
      <c r="F32" s="218"/>
      <c r="G32" s="218"/>
      <c r="H32" s="8"/>
      <c r="I32" s="8"/>
      <c r="J32" s="8"/>
    </row>
    <row r="33" spans="1:11" x14ac:dyDescent="0.2">
      <c r="A33" s="4"/>
      <c r="B33" s="17" t="s">
        <v>33</v>
      </c>
      <c r="C33" s="123">
        <v>751</v>
      </c>
      <c r="D33" s="2" t="s">
        <v>218</v>
      </c>
      <c r="E33" s="268">
        <f>'[8]Agri MOOE'!$F$1491</f>
        <v>57510</v>
      </c>
      <c r="F33" s="268">
        <f>'[2]agri(mooe)'!$E$71</f>
        <v>18040</v>
      </c>
      <c r="G33" s="268">
        <f>'[2]agri(mooe)'!$E$72</f>
        <v>18040</v>
      </c>
      <c r="H33" s="25">
        <v>80000</v>
      </c>
      <c r="I33" s="25">
        <f t="shared" ref="I33:I40" si="3">F33+G33</f>
        <v>36080</v>
      </c>
      <c r="J33" s="25">
        <v>80000</v>
      </c>
    </row>
    <row r="34" spans="1:11" x14ac:dyDescent="0.2">
      <c r="A34" s="4"/>
      <c r="B34" s="17" t="s">
        <v>75</v>
      </c>
      <c r="C34" s="123">
        <v>753</v>
      </c>
      <c r="D34" s="2" t="s">
        <v>195</v>
      </c>
      <c r="E34" s="268">
        <f>'[8]Agri MOOE'!$I$1491</f>
        <v>39225</v>
      </c>
      <c r="F34" s="270">
        <f>'[2]agri(mooe)'!$F$71</f>
        <v>0</v>
      </c>
      <c r="G34" s="268">
        <f>'[2]agri(mooe)'!$F$72</f>
        <v>44500</v>
      </c>
      <c r="H34" s="25">
        <v>100000</v>
      </c>
      <c r="I34" s="25">
        <f t="shared" si="3"/>
        <v>44500</v>
      </c>
      <c r="J34" s="25">
        <v>100000</v>
      </c>
    </row>
    <row r="35" spans="1:11" x14ac:dyDescent="0.2">
      <c r="A35" s="4"/>
      <c r="B35" s="17" t="s">
        <v>36</v>
      </c>
      <c r="C35" s="123">
        <v>755</v>
      </c>
      <c r="D35" s="2" t="s">
        <v>196</v>
      </c>
      <c r="E35" s="268">
        <f>'[8]Agri MOOE'!$N$1491</f>
        <v>209210.35</v>
      </c>
      <c r="F35" s="269">
        <f>'[2]agri(mooe)'!$G$71</f>
        <v>0</v>
      </c>
      <c r="G35" s="268">
        <f>'[2]agri(mooe)'!$G$72</f>
        <v>0</v>
      </c>
      <c r="H35" s="25">
        <v>80000</v>
      </c>
      <c r="I35" s="25">
        <f t="shared" si="3"/>
        <v>0</v>
      </c>
      <c r="J35" s="25">
        <v>80000</v>
      </c>
    </row>
    <row r="36" spans="1:11" x14ac:dyDescent="0.2">
      <c r="A36" s="10"/>
      <c r="B36" s="19" t="s">
        <v>236</v>
      </c>
      <c r="C36" s="326">
        <v>765</v>
      </c>
      <c r="D36" s="79" t="s">
        <v>197</v>
      </c>
      <c r="E36" s="275">
        <f>'[8]Agri MOOE'!$X$1491</f>
        <v>21312.3</v>
      </c>
      <c r="F36" s="281">
        <f>'[2]agri(mooe)'!$H$71</f>
        <v>0</v>
      </c>
      <c r="G36" s="275">
        <f>'[2]agri(mooe)'!$H$72</f>
        <v>0</v>
      </c>
      <c r="H36" s="166">
        <v>24000</v>
      </c>
      <c r="I36" s="166">
        <f t="shared" si="3"/>
        <v>0</v>
      </c>
      <c r="J36" s="166">
        <v>24000</v>
      </c>
    </row>
    <row r="37" spans="1:11" x14ac:dyDescent="0.2">
      <c r="A37" s="17"/>
      <c r="B37" s="17"/>
      <c r="C37" s="325"/>
      <c r="D37" s="325"/>
      <c r="E37" s="355"/>
      <c r="F37" s="355"/>
      <c r="G37" s="355"/>
      <c r="H37" s="154"/>
      <c r="I37" s="154"/>
      <c r="J37" s="154"/>
    </row>
    <row r="38" spans="1:11" x14ac:dyDescent="0.2">
      <c r="A38" s="17"/>
      <c r="B38" s="17"/>
      <c r="C38" s="325"/>
      <c r="D38" s="325"/>
      <c r="E38" s="355"/>
      <c r="F38" s="355"/>
      <c r="G38" s="355"/>
      <c r="H38" s="154"/>
      <c r="I38" s="154"/>
      <c r="J38" s="154"/>
    </row>
    <row r="39" spans="1:11" x14ac:dyDescent="0.2">
      <c r="A39" s="17"/>
      <c r="B39" s="17"/>
      <c r="C39" s="325"/>
      <c r="D39" s="325"/>
      <c r="E39" s="355"/>
      <c r="F39" s="355"/>
      <c r="G39" s="355"/>
      <c r="H39" s="154"/>
      <c r="I39" s="154"/>
      <c r="J39" s="171" t="s">
        <v>438</v>
      </c>
    </row>
    <row r="40" spans="1:11" x14ac:dyDescent="0.2">
      <c r="A40" s="9"/>
      <c r="B40" s="15" t="s">
        <v>143</v>
      </c>
      <c r="C40" s="324">
        <v>757</v>
      </c>
      <c r="D40" s="1" t="s">
        <v>235</v>
      </c>
      <c r="E40" s="295">
        <f>'[8]Agri MOOE'!$P$1491</f>
        <v>180000</v>
      </c>
      <c r="F40" s="354">
        <f>'[2]agri(mooe)'!$I$71</f>
        <v>0</v>
      </c>
      <c r="G40" s="227">
        <v>0</v>
      </c>
      <c r="H40" s="172">
        <v>180000</v>
      </c>
      <c r="I40" s="172">
        <f t="shared" si="3"/>
        <v>0</v>
      </c>
      <c r="J40" s="172">
        <f>I40</f>
        <v>0</v>
      </c>
    </row>
    <row r="41" spans="1:11" x14ac:dyDescent="0.2">
      <c r="A41" s="4"/>
      <c r="B41" s="110" t="s">
        <v>360</v>
      </c>
      <c r="C41" s="123">
        <v>969</v>
      </c>
      <c r="D41" s="2" t="s">
        <v>212</v>
      </c>
      <c r="E41" s="268">
        <v>356397.52</v>
      </c>
      <c r="F41" s="270">
        <f>'[2]agri(mooe)'!$J$71</f>
        <v>31306.79</v>
      </c>
      <c r="G41" s="268">
        <f>'[2]agri(mooe)'!$J$72</f>
        <v>229510.5</v>
      </c>
      <c r="H41" s="25"/>
      <c r="I41" s="25">
        <f>SUM(F41:G41)</f>
        <v>260817.29</v>
      </c>
      <c r="J41" s="25">
        <f t="shared" ref="J41:J47" si="4">I41</f>
        <v>260817.29</v>
      </c>
      <c r="K41" s="4"/>
    </row>
    <row r="42" spans="1:11" x14ac:dyDescent="0.2">
      <c r="A42" s="4"/>
      <c r="B42" s="131" t="s">
        <v>427</v>
      </c>
      <c r="C42" s="123">
        <v>969</v>
      </c>
      <c r="D42" s="2" t="s">
        <v>212</v>
      </c>
      <c r="E42" s="268">
        <v>89189.1</v>
      </c>
      <c r="F42" s="270">
        <f>'[2]agri(mooe)'!$K$71</f>
        <v>19000</v>
      </c>
      <c r="G42" s="268">
        <f>'[2]agri(mooe)'!$K$72</f>
        <v>28600</v>
      </c>
      <c r="H42" s="25">
        <v>100000</v>
      </c>
      <c r="I42" s="25">
        <f t="shared" ref="I42:I47" si="5">F42+G42</f>
        <v>47600</v>
      </c>
      <c r="J42" s="25">
        <f t="shared" si="4"/>
        <v>47600</v>
      </c>
    </row>
    <row r="43" spans="1:11" x14ac:dyDescent="0.2">
      <c r="A43" s="4"/>
      <c r="B43" s="110" t="s">
        <v>488</v>
      </c>
      <c r="C43" s="123">
        <v>761</v>
      </c>
      <c r="D43" s="2" t="s">
        <v>200</v>
      </c>
      <c r="E43" s="268">
        <f>'[8]Agri MOOE'!$T$1491</f>
        <v>98545.600000000006</v>
      </c>
      <c r="F43" s="270">
        <f>'[2]agri(mooe)'!$L$71</f>
        <v>0</v>
      </c>
      <c r="G43" s="268">
        <f>'[2]agri(mooe)'!$L$72</f>
        <v>46600</v>
      </c>
      <c r="H43" s="25"/>
      <c r="I43" s="25">
        <f t="shared" si="5"/>
        <v>46600</v>
      </c>
      <c r="J43" s="25">
        <v>600000</v>
      </c>
      <c r="K43" s="367">
        <v>1000000</v>
      </c>
    </row>
    <row r="44" spans="1:11" x14ac:dyDescent="0.2">
      <c r="A44" s="4"/>
      <c r="B44" s="131" t="s">
        <v>238</v>
      </c>
      <c r="C44" s="123">
        <v>762</v>
      </c>
      <c r="D44" s="2" t="s">
        <v>237</v>
      </c>
      <c r="E44" s="268">
        <f>'[8]Agri MOOE'!$U$1491</f>
        <v>49999.9</v>
      </c>
      <c r="F44" s="270">
        <f>'[2]agri(mooe)'!$O$71</f>
        <v>0</v>
      </c>
      <c r="G44" s="268">
        <f>'[2]agri(mooe)'!$O$72</f>
        <v>0</v>
      </c>
      <c r="H44" s="25">
        <v>50000</v>
      </c>
      <c r="I44" s="25">
        <f t="shared" si="5"/>
        <v>0</v>
      </c>
      <c r="J44" s="25">
        <v>50000</v>
      </c>
      <c r="K44" s="368"/>
    </row>
    <row r="45" spans="1:11" x14ac:dyDescent="0.2">
      <c r="A45" s="4"/>
      <c r="B45" s="17" t="s">
        <v>103</v>
      </c>
      <c r="C45" s="123">
        <v>787</v>
      </c>
      <c r="D45" s="2" t="s">
        <v>203</v>
      </c>
      <c r="E45" s="270">
        <v>0</v>
      </c>
      <c r="F45" s="270">
        <v>0</v>
      </c>
      <c r="G45" s="270">
        <v>0</v>
      </c>
      <c r="H45" s="29">
        <v>0</v>
      </c>
      <c r="I45" s="88">
        <v>0</v>
      </c>
      <c r="J45" s="88">
        <f t="shared" si="4"/>
        <v>0</v>
      </c>
      <c r="K45" s="368"/>
    </row>
    <row r="46" spans="1:11" x14ac:dyDescent="0.2">
      <c r="A46" s="4"/>
      <c r="B46" s="185" t="s">
        <v>221</v>
      </c>
      <c r="C46" s="123">
        <v>830</v>
      </c>
      <c r="D46" s="2" t="s">
        <v>206</v>
      </c>
      <c r="E46" s="270">
        <f>'[8]Agri MOOE'!$AR$1491</f>
        <v>64521.599999999999</v>
      </c>
      <c r="F46" s="270">
        <f>'[2]agri(mooe)'!$M$71</f>
        <v>22564</v>
      </c>
      <c r="G46" s="268">
        <f>'[2]agri(mooe)'!$M$72</f>
        <v>32634</v>
      </c>
      <c r="H46" s="29">
        <v>130000</v>
      </c>
      <c r="I46" s="25">
        <f t="shared" si="5"/>
        <v>55198</v>
      </c>
      <c r="J46" s="25">
        <f t="shared" si="4"/>
        <v>55198</v>
      </c>
      <c r="K46" s="375">
        <f>1219411.37-E48</f>
        <v>52200.000000000233</v>
      </c>
    </row>
    <row r="47" spans="1:11" x14ac:dyDescent="0.2">
      <c r="A47" s="4"/>
      <c r="B47" s="185" t="s">
        <v>311</v>
      </c>
      <c r="C47" s="123">
        <v>823</v>
      </c>
      <c r="D47" s="2" t="s">
        <v>206</v>
      </c>
      <c r="E47" s="275">
        <f>'[8]Agri MOOE'!$AP$1491</f>
        <v>1300</v>
      </c>
      <c r="F47" s="273">
        <f>'[2]agri(mooe)'!$Q$71</f>
        <v>0</v>
      </c>
      <c r="G47" s="275">
        <f>'[2]agri(mooe)'!$Q$72</f>
        <v>0</v>
      </c>
      <c r="H47" s="166">
        <v>20000</v>
      </c>
      <c r="I47" s="25">
        <f t="shared" si="5"/>
        <v>0</v>
      </c>
      <c r="J47" s="25">
        <f t="shared" si="4"/>
        <v>0</v>
      </c>
    </row>
    <row r="48" spans="1:11" x14ac:dyDescent="0.2">
      <c r="A48" s="4"/>
      <c r="B48" s="26" t="s">
        <v>52</v>
      </c>
      <c r="C48" s="14"/>
      <c r="D48" s="14"/>
      <c r="E48" s="248">
        <f t="shared" ref="E48:J48" si="6">SUM(E33:E47)</f>
        <v>1167211.3699999999</v>
      </c>
      <c r="F48" s="248">
        <f t="shared" si="6"/>
        <v>90910.790000000008</v>
      </c>
      <c r="G48" s="248">
        <f t="shared" si="6"/>
        <v>399884.5</v>
      </c>
      <c r="H48" s="57">
        <f t="shared" si="6"/>
        <v>764000</v>
      </c>
      <c r="I48" s="57">
        <f t="shared" si="6"/>
        <v>490795.29000000004</v>
      </c>
      <c r="J48" s="57">
        <f t="shared" si="6"/>
        <v>1297615.29</v>
      </c>
    </row>
    <row r="49" spans="1:11" x14ac:dyDescent="0.2">
      <c r="A49" s="23" t="s">
        <v>47</v>
      </c>
      <c r="B49" s="26"/>
      <c r="C49" s="8"/>
      <c r="D49" s="8"/>
      <c r="E49" s="230"/>
      <c r="F49" s="230"/>
      <c r="G49" s="230"/>
      <c r="H49" s="28"/>
      <c r="I49" s="28"/>
      <c r="J49" s="28"/>
    </row>
    <row r="50" spans="1:11" x14ac:dyDescent="0.2">
      <c r="A50" s="4"/>
      <c r="B50" s="40" t="s">
        <v>53</v>
      </c>
      <c r="C50" s="2">
        <v>221</v>
      </c>
      <c r="D50" s="2" t="s">
        <v>213</v>
      </c>
      <c r="E50" s="227">
        <v>0</v>
      </c>
      <c r="F50" s="269">
        <v>0</v>
      </c>
      <c r="G50" s="269">
        <v>0</v>
      </c>
      <c r="H50" s="48">
        <v>0</v>
      </c>
      <c r="I50" s="29">
        <f t="shared" ref="I50:I51" si="7">F50+G50</f>
        <v>0</v>
      </c>
      <c r="J50" s="48">
        <v>0</v>
      </c>
      <c r="K50" s="397">
        <v>50000</v>
      </c>
    </row>
    <row r="51" spans="1:11" x14ac:dyDescent="0.2">
      <c r="A51" s="4"/>
      <c r="B51" s="40" t="s">
        <v>131</v>
      </c>
      <c r="C51" s="2">
        <v>222</v>
      </c>
      <c r="D51" s="2" t="s">
        <v>214</v>
      </c>
      <c r="E51" s="227">
        <v>0</v>
      </c>
      <c r="F51" s="269">
        <v>0</v>
      </c>
      <c r="G51" s="269">
        <v>0</v>
      </c>
      <c r="H51" s="48">
        <v>0</v>
      </c>
      <c r="I51" s="29">
        <f t="shared" si="7"/>
        <v>0</v>
      </c>
      <c r="J51" s="48">
        <v>50000</v>
      </c>
    </row>
    <row r="52" spans="1:11" x14ac:dyDescent="0.2">
      <c r="A52" s="4"/>
      <c r="B52" s="199" t="s">
        <v>361</v>
      </c>
      <c r="C52" s="2"/>
      <c r="D52" s="122" t="s">
        <v>362</v>
      </c>
      <c r="E52" s="227">
        <f>'[8]Agri CO'!$X$267</f>
        <v>58187</v>
      </c>
      <c r="F52" s="270">
        <v>0</v>
      </c>
      <c r="G52" s="270">
        <v>0</v>
      </c>
      <c r="H52" s="48">
        <v>60000</v>
      </c>
      <c r="I52" s="29">
        <v>60000</v>
      </c>
      <c r="J52" s="48">
        <v>60000</v>
      </c>
    </row>
    <row r="53" spans="1:11" x14ac:dyDescent="0.2">
      <c r="A53" s="4"/>
      <c r="B53" s="124" t="s">
        <v>216</v>
      </c>
      <c r="C53" s="2">
        <v>223</v>
      </c>
      <c r="D53" s="2" t="s">
        <v>215</v>
      </c>
      <c r="E53" s="227">
        <v>0</v>
      </c>
      <c r="F53" s="270">
        <v>0</v>
      </c>
      <c r="G53" s="270">
        <f>I53-F53</f>
        <v>0</v>
      </c>
      <c r="H53" s="48">
        <v>0</v>
      </c>
      <c r="I53" s="29">
        <v>0</v>
      </c>
      <c r="J53" s="48">
        <v>0</v>
      </c>
    </row>
    <row r="54" spans="1:11" x14ac:dyDescent="0.2">
      <c r="A54" s="4"/>
      <c r="B54" s="40" t="s">
        <v>107</v>
      </c>
      <c r="C54" s="2">
        <v>240</v>
      </c>
      <c r="D54" s="2" t="s">
        <v>217</v>
      </c>
      <c r="E54" s="228">
        <f>'[8]Agri CO'!$V$267</f>
        <v>62500</v>
      </c>
      <c r="F54" s="270">
        <v>0</v>
      </c>
      <c r="G54" s="270">
        <v>0</v>
      </c>
      <c r="H54" s="168">
        <v>90000</v>
      </c>
      <c r="I54" s="29">
        <v>0</v>
      </c>
      <c r="J54" s="168">
        <f>I54</f>
        <v>0</v>
      </c>
    </row>
    <row r="55" spans="1:11" x14ac:dyDescent="0.2">
      <c r="A55" s="4"/>
      <c r="B55" s="26" t="s">
        <v>52</v>
      </c>
      <c r="C55" s="14"/>
      <c r="D55" s="14"/>
      <c r="E55" s="231">
        <f>SUM(E50:E54)</f>
        <v>120687</v>
      </c>
      <c r="F55" s="231">
        <f t="shared" ref="F55:J55" si="8">SUM(F50:F54)</f>
        <v>0</v>
      </c>
      <c r="G55" s="231">
        <f t="shared" si="8"/>
        <v>0</v>
      </c>
      <c r="H55" s="61">
        <f t="shared" si="8"/>
        <v>150000</v>
      </c>
      <c r="I55" s="61">
        <f t="shared" si="8"/>
        <v>60000</v>
      </c>
      <c r="J55" s="61">
        <f t="shared" si="8"/>
        <v>110000</v>
      </c>
    </row>
    <row r="56" spans="1:11" x14ac:dyDescent="0.2">
      <c r="A56" s="35"/>
      <c r="B56" s="34" t="s">
        <v>48</v>
      </c>
      <c r="C56" s="63"/>
      <c r="D56" s="63"/>
      <c r="E56" s="277">
        <f t="shared" ref="E56:J56" si="9">E55+E48+E31</f>
        <v>3916026.79</v>
      </c>
      <c r="F56" s="277">
        <f t="shared" si="9"/>
        <v>1097520.32</v>
      </c>
      <c r="G56" s="277">
        <f t="shared" si="9"/>
        <v>3269274.9699999997</v>
      </c>
      <c r="H56" s="30">
        <f t="shared" si="9"/>
        <v>4465346</v>
      </c>
      <c r="I56" s="30">
        <f t="shared" si="9"/>
        <v>4426795.29</v>
      </c>
      <c r="J56" s="30">
        <f t="shared" si="9"/>
        <v>5249421.9649999999</v>
      </c>
    </row>
    <row r="57" spans="1:11" x14ac:dyDescent="0.2">
      <c r="A57" s="15"/>
      <c r="B57" s="15"/>
      <c r="C57" s="15"/>
      <c r="D57" s="15"/>
      <c r="E57" s="278"/>
      <c r="F57" s="278"/>
      <c r="G57" s="278"/>
      <c r="H57" s="38"/>
      <c r="I57" s="38"/>
      <c r="J57" s="38"/>
    </row>
    <row r="58" spans="1:11" x14ac:dyDescent="0.2">
      <c r="A58" s="17"/>
      <c r="B58" s="17"/>
      <c r="C58" s="17"/>
      <c r="D58" s="17"/>
      <c r="E58" s="279"/>
      <c r="F58" s="279"/>
      <c r="G58" s="279"/>
      <c r="H58" s="17"/>
      <c r="I58" s="17"/>
      <c r="J58" s="17"/>
    </row>
    <row r="59" spans="1:11" x14ac:dyDescent="0.2">
      <c r="A59" s="17" t="s">
        <v>269</v>
      </c>
      <c r="B59" s="17"/>
      <c r="C59" s="17"/>
      <c r="D59" s="17" t="s">
        <v>283</v>
      </c>
      <c r="E59" s="279"/>
      <c r="F59" s="279"/>
      <c r="G59" s="279"/>
      <c r="H59" s="17"/>
      <c r="I59" s="17" t="s">
        <v>49</v>
      </c>
      <c r="J59" s="17"/>
    </row>
    <row r="60" spans="1:11" x14ac:dyDescent="0.2">
      <c r="A60" s="17"/>
      <c r="B60" s="17"/>
      <c r="C60" s="17"/>
      <c r="D60" s="17"/>
      <c r="E60" s="279"/>
      <c r="F60" s="279"/>
      <c r="G60" s="279"/>
      <c r="H60" s="17"/>
      <c r="I60" s="17"/>
      <c r="J60" s="17"/>
    </row>
    <row r="61" spans="1:11" x14ac:dyDescent="0.2">
      <c r="A61" s="17"/>
      <c r="B61" s="17"/>
      <c r="C61" s="17"/>
      <c r="D61" s="17"/>
      <c r="E61" s="279"/>
      <c r="F61" s="279"/>
      <c r="G61" s="279"/>
      <c r="H61" s="17"/>
      <c r="I61" s="17"/>
      <c r="J61" s="17"/>
    </row>
    <row r="62" spans="1:11" x14ac:dyDescent="0.2">
      <c r="A62" s="17"/>
      <c r="B62" s="366" t="s">
        <v>523</v>
      </c>
      <c r="C62" s="37" t="s">
        <v>174</v>
      </c>
      <c r="D62" s="17"/>
      <c r="E62" s="420" t="s">
        <v>504</v>
      </c>
      <c r="F62" s="420"/>
      <c r="G62" s="308"/>
      <c r="H62" s="137"/>
      <c r="I62" s="137" t="s">
        <v>518</v>
      </c>
      <c r="J62" s="137"/>
    </row>
    <row r="63" spans="1:11" x14ac:dyDescent="0.2">
      <c r="A63" s="17"/>
      <c r="B63" s="199" t="s">
        <v>477</v>
      </c>
      <c r="C63" s="110" t="s">
        <v>151</v>
      </c>
      <c r="D63" s="49"/>
      <c r="E63" s="421" t="s">
        <v>423</v>
      </c>
      <c r="F63" s="421"/>
      <c r="G63" s="309"/>
      <c r="H63" s="136"/>
      <c r="I63" s="138" t="s">
        <v>524</v>
      </c>
      <c r="J63" s="136"/>
    </row>
    <row r="74" spans="10:10" x14ac:dyDescent="0.2">
      <c r="J74" s="171" t="s">
        <v>300</v>
      </c>
    </row>
    <row r="80" spans="10:10" x14ac:dyDescent="0.2">
      <c r="J80" s="17"/>
    </row>
  </sheetData>
  <sheetProtection algorithmName="SHA-512" hashValue="nG0Y0brgsGWZS2Ucwaey2cshoir59+UrNVL8fI7YTFApQkh3TH1QquzVnx2dsEJI74VXwg9L4EkNsjXXSBM0fg==" saltValue="VBlm6+cQoCCH2TSR1sXiJA==" spinCount="100000" sheet="1" objects="1" scenarios="1"/>
  <mergeCells count="8">
    <mergeCell ref="E62:F62"/>
    <mergeCell ref="E63:F63"/>
    <mergeCell ref="A9:B9"/>
    <mergeCell ref="A12:B12"/>
    <mergeCell ref="A3:L3"/>
    <mergeCell ref="A4:L4"/>
    <mergeCell ref="A5:L5"/>
    <mergeCell ref="F9:I9"/>
  </mergeCells>
  <phoneticPr fontId="3" type="noConversion"/>
  <printOptions horizontalCentered="1"/>
  <pageMargins left="0.75" right="0.75" top="0.75" bottom="0.75" header="0.5" footer="0.5"/>
  <pageSetup paperSize="10000" orientation="landscape" horizontalDpi="4294967294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49" zoomScaleNormal="85" zoomScaleSheetLayoutView="100" workbookViewId="0">
      <selection activeCell="E52" sqref="E52:F52"/>
    </sheetView>
  </sheetViews>
  <sheetFormatPr defaultRowHeight="12.75" x14ac:dyDescent="0.2"/>
  <cols>
    <col min="1" max="1" width="3" customWidth="1"/>
    <col min="2" max="2" width="35.85546875" customWidth="1"/>
    <col min="3" max="3" width="12" hidden="1" customWidth="1"/>
    <col min="4" max="4" width="17.7109375" style="235" customWidth="1"/>
    <col min="5" max="5" width="17.7109375" style="327" customWidth="1"/>
    <col min="6" max="7" width="17.7109375" style="262" customWidth="1"/>
    <col min="8" max="9" width="17.7109375" customWidth="1"/>
    <col min="10" max="10" width="10.140625" bestFit="1" customWidth="1"/>
  </cols>
  <sheetData>
    <row r="1" spans="1:11" x14ac:dyDescent="0.2">
      <c r="A1" t="s">
        <v>0</v>
      </c>
    </row>
    <row r="4" spans="1:11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</row>
    <row r="5" spans="1:11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  <c r="J5" s="422"/>
      <c r="K5" s="422"/>
    </row>
    <row r="6" spans="1:11" x14ac:dyDescent="0.2">
      <c r="A6" s="425" t="s">
        <v>395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</row>
    <row r="8" spans="1:11" x14ac:dyDescent="0.2">
      <c r="A8" s="13" t="s">
        <v>77</v>
      </c>
    </row>
    <row r="9" spans="1:11" x14ac:dyDescent="0.2">
      <c r="A9" s="435" t="s">
        <v>3</v>
      </c>
      <c r="B9" s="436"/>
      <c r="C9" s="1" t="s">
        <v>4</v>
      </c>
      <c r="D9" s="134" t="s">
        <v>4</v>
      </c>
      <c r="E9" s="328" t="s">
        <v>6</v>
      </c>
      <c r="F9" s="439" t="s">
        <v>266</v>
      </c>
      <c r="G9" s="440"/>
      <c r="H9" s="441"/>
      <c r="I9" s="1" t="s">
        <v>10</v>
      </c>
    </row>
    <row r="10" spans="1:11" x14ac:dyDescent="0.2">
      <c r="A10" s="11"/>
      <c r="B10" s="12"/>
      <c r="C10" s="2" t="s">
        <v>5</v>
      </c>
      <c r="D10" s="122" t="s">
        <v>5</v>
      </c>
      <c r="E10" s="265" t="s">
        <v>7</v>
      </c>
      <c r="F10" s="265" t="s">
        <v>255</v>
      </c>
      <c r="G10" s="265" t="s">
        <v>256</v>
      </c>
      <c r="H10" s="122" t="s">
        <v>257</v>
      </c>
      <c r="I10" s="2" t="s">
        <v>7</v>
      </c>
    </row>
    <row r="11" spans="1:11" x14ac:dyDescent="0.2">
      <c r="A11" s="11"/>
      <c r="B11" s="12"/>
      <c r="C11" s="2"/>
      <c r="D11" s="122"/>
      <c r="E11" s="265" t="s">
        <v>8</v>
      </c>
      <c r="F11" s="264" t="s">
        <v>8</v>
      </c>
      <c r="G11" s="264" t="s">
        <v>9</v>
      </c>
      <c r="H11" s="2"/>
      <c r="I11" s="2" t="s">
        <v>11</v>
      </c>
    </row>
    <row r="12" spans="1:11" x14ac:dyDescent="0.2">
      <c r="A12" s="437" t="s">
        <v>12</v>
      </c>
      <c r="B12" s="438"/>
      <c r="C12" s="3" t="s">
        <v>13</v>
      </c>
      <c r="D12" s="135" t="s">
        <v>13</v>
      </c>
      <c r="E12" s="267" t="s">
        <v>14</v>
      </c>
      <c r="F12" s="267" t="s">
        <v>15</v>
      </c>
      <c r="G12" s="267" t="s">
        <v>16</v>
      </c>
      <c r="H12" s="135" t="s">
        <v>258</v>
      </c>
      <c r="I12" s="3" t="s">
        <v>259</v>
      </c>
    </row>
    <row r="13" spans="1:11" x14ac:dyDescent="0.2">
      <c r="A13" s="9"/>
      <c r="B13" s="16"/>
      <c r="C13" s="7"/>
      <c r="D13" s="236"/>
      <c r="E13" s="329"/>
      <c r="F13" s="298"/>
      <c r="G13" s="298"/>
      <c r="H13" s="7"/>
      <c r="I13" s="7"/>
    </row>
    <row r="14" spans="1:11" x14ac:dyDescent="0.2">
      <c r="A14" s="22" t="s">
        <v>30</v>
      </c>
      <c r="B14" s="20"/>
      <c r="C14" s="8"/>
      <c r="D14" s="237"/>
      <c r="E14" s="330"/>
      <c r="F14" s="218"/>
      <c r="G14" s="218"/>
      <c r="H14" s="8"/>
      <c r="I14" s="8"/>
    </row>
    <row r="15" spans="1:11" x14ac:dyDescent="0.2">
      <c r="A15" s="23" t="s">
        <v>31</v>
      </c>
      <c r="B15" s="20"/>
      <c r="C15" s="8"/>
      <c r="D15" s="237"/>
      <c r="E15" s="330"/>
      <c r="F15" s="218"/>
      <c r="G15" s="218"/>
      <c r="H15" s="8"/>
      <c r="I15" s="8"/>
    </row>
    <row r="16" spans="1:11" ht="12" customHeight="1" x14ac:dyDescent="0.2">
      <c r="A16" s="4"/>
      <c r="B16" s="5" t="s">
        <v>17</v>
      </c>
      <c r="C16" s="2">
        <v>701</v>
      </c>
      <c r="D16" s="122" t="s">
        <v>180</v>
      </c>
      <c r="E16" s="271">
        <v>938668.68</v>
      </c>
      <c r="F16" s="268">
        <f>'[2]engineering (ps)'!$E$55</f>
        <v>486624</v>
      </c>
      <c r="G16" s="268">
        <f>'[2]engineering (ps)'!$E$56</f>
        <v>567728</v>
      </c>
      <c r="H16" s="25">
        <f t="shared" ref="H16:H31" si="0">F16+G16</f>
        <v>1054352</v>
      </c>
      <c r="I16" s="25">
        <f>[3]eng!$I$16</f>
        <v>1124100</v>
      </c>
    </row>
    <row r="17" spans="1:10" ht="12" customHeight="1" x14ac:dyDescent="0.2">
      <c r="A17" s="4"/>
      <c r="B17" s="95" t="s">
        <v>29</v>
      </c>
      <c r="C17" s="98">
        <v>742</v>
      </c>
      <c r="D17" s="122" t="s">
        <v>181</v>
      </c>
      <c r="E17" s="280">
        <f>'[8]Engineer PS'!$Z$231</f>
        <v>0</v>
      </c>
      <c r="F17" s="269">
        <f>'[2]engineering (ps)'!$R$55</f>
        <v>0</v>
      </c>
      <c r="G17" s="269">
        <f>'[2]engineering (ps)'!$R$56</f>
        <v>0</v>
      </c>
      <c r="H17" s="88">
        <f t="shared" si="0"/>
        <v>0</v>
      </c>
      <c r="I17" s="270">
        <f>'[2]engineering (ps)'!$I$56</f>
        <v>0</v>
      </c>
    </row>
    <row r="18" spans="1:10" ht="11.25" customHeight="1" x14ac:dyDescent="0.2">
      <c r="A18" s="4"/>
      <c r="B18" s="6" t="s">
        <v>18</v>
      </c>
      <c r="C18" s="32">
        <v>711</v>
      </c>
      <c r="D18" s="32" t="s">
        <v>182</v>
      </c>
      <c r="E18" s="271">
        <f>'[8]Engineer PS'!$H$231</f>
        <v>72000</v>
      </c>
      <c r="F18" s="268">
        <f>'[2]engineering (ps)'!$F$55</f>
        <v>36000</v>
      </c>
      <c r="G18" s="268">
        <f>'[2]engineering (ps)'!$F$56</f>
        <v>42000</v>
      </c>
      <c r="H18" s="25">
        <f t="shared" si="0"/>
        <v>78000</v>
      </c>
      <c r="I18" s="25">
        <v>72000</v>
      </c>
    </row>
    <row r="19" spans="1:10" hidden="1" x14ac:dyDescent="0.2">
      <c r="A19" s="4"/>
      <c r="B19" s="5"/>
      <c r="C19" s="2"/>
      <c r="D19" s="122"/>
      <c r="E19" s="284"/>
      <c r="F19" s="270"/>
      <c r="G19" s="268"/>
      <c r="H19" s="25">
        <f t="shared" si="0"/>
        <v>0</v>
      </c>
      <c r="I19" s="25">
        <f t="shared" ref="I19:I30" si="1">H19</f>
        <v>0</v>
      </c>
    </row>
    <row r="20" spans="1:10" x14ac:dyDescent="0.2">
      <c r="A20" s="4"/>
      <c r="B20" s="5" t="s">
        <v>19</v>
      </c>
      <c r="C20" s="2">
        <v>713</v>
      </c>
      <c r="D20" s="122" t="s">
        <v>183</v>
      </c>
      <c r="E20" s="284">
        <f>'[8]Engineer PS'!$I$231</f>
        <v>67500</v>
      </c>
      <c r="F20" s="270">
        <f>'[2]engineering (ps)'!$G$55</f>
        <v>33750</v>
      </c>
      <c r="G20" s="268">
        <f>'[2]engineering (ps)'!$G$56</f>
        <v>39375</v>
      </c>
      <c r="H20" s="25">
        <f t="shared" si="0"/>
        <v>73125</v>
      </c>
      <c r="I20" s="25">
        <v>67500</v>
      </c>
    </row>
    <row r="21" spans="1:10" x14ac:dyDescent="0.2">
      <c r="A21" s="4"/>
      <c r="B21" s="5" t="s">
        <v>20</v>
      </c>
      <c r="C21" s="2">
        <v>714</v>
      </c>
      <c r="D21" s="122" t="s">
        <v>183</v>
      </c>
      <c r="E21" s="271">
        <f>'[8]Engineer PS'!$J$231</f>
        <v>67500</v>
      </c>
      <c r="F21" s="268">
        <f>'[2]engineering (ps)'!$H$55</f>
        <v>33750</v>
      </c>
      <c r="G21" s="268">
        <f>'[2]engineering (ps)'!$H$56</f>
        <v>39375</v>
      </c>
      <c r="H21" s="25">
        <f t="shared" si="0"/>
        <v>73125</v>
      </c>
      <c r="I21" s="25">
        <v>67500</v>
      </c>
    </row>
    <row r="22" spans="1:10" x14ac:dyDescent="0.2">
      <c r="A22" s="4"/>
      <c r="B22" s="95" t="s">
        <v>365</v>
      </c>
      <c r="C22" s="2">
        <v>717</v>
      </c>
      <c r="D22" s="122" t="s">
        <v>185</v>
      </c>
      <c r="E22" s="270">
        <f>'[2]engineering (ps)'!$I$56</f>
        <v>0</v>
      </c>
      <c r="F22" s="270">
        <f>'[2]engineering (ps)'!$I$56</f>
        <v>0</v>
      </c>
      <c r="G22" s="270">
        <f>'[2]engineering (ps)'!$I$56</f>
        <v>0</v>
      </c>
      <c r="H22" s="270">
        <f>'[2]engineering (ps)'!$I$56</f>
        <v>0</v>
      </c>
      <c r="I22" s="270">
        <f>'[2]engineering (ps)'!$I$56</f>
        <v>0</v>
      </c>
    </row>
    <row r="23" spans="1:10" x14ac:dyDescent="0.2">
      <c r="A23" s="4"/>
      <c r="B23" s="5" t="s">
        <v>21</v>
      </c>
      <c r="C23" s="2">
        <v>715</v>
      </c>
      <c r="D23" s="122" t="s">
        <v>186</v>
      </c>
      <c r="E23" s="271">
        <f>'[8]Engineer PS'!$M$231</f>
        <v>18000</v>
      </c>
      <c r="F23" s="268">
        <f>'[2]engineering (ps)'!$J$55</f>
        <v>18000</v>
      </c>
      <c r="G23" s="270">
        <f>'[2]engineering (ps)'!$J$56</f>
        <v>0</v>
      </c>
      <c r="H23" s="25">
        <f t="shared" si="0"/>
        <v>18000</v>
      </c>
      <c r="I23" s="25">
        <f t="shared" si="1"/>
        <v>18000</v>
      </c>
    </row>
    <row r="24" spans="1:10" x14ac:dyDescent="0.2">
      <c r="A24" s="4"/>
      <c r="B24" s="5" t="s">
        <v>22</v>
      </c>
      <c r="C24" s="2">
        <v>725</v>
      </c>
      <c r="D24" s="122" t="s">
        <v>187</v>
      </c>
      <c r="E24" s="271">
        <f>'[8]Engineer PS'!$U$231</f>
        <v>155546</v>
      </c>
      <c r="F24" s="268">
        <f>'[2]engineering (ps)'!$K$55</f>
        <v>81104</v>
      </c>
      <c r="G24" s="268">
        <f>'[2]engineering (ps)'!$K$56</f>
        <v>81104</v>
      </c>
      <c r="H24" s="25">
        <f t="shared" si="0"/>
        <v>162208</v>
      </c>
      <c r="I24" s="25">
        <f>[3]eng!$K$16+[3]eng!$L$16</f>
        <v>187350</v>
      </c>
    </row>
    <row r="25" spans="1:10" x14ac:dyDescent="0.2">
      <c r="A25" s="4"/>
      <c r="B25" s="5" t="s">
        <v>24</v>
      </c>
      <c r="C25" s="2">
        <v>724</v>
      </c>
      <c r="D25" s="122" t="s">
        <v>189</v>
      </c>
      <c r="E25" s="271">
        <f>'[8]Engineer PS'!$T$231</f>
        <v>15000</v>
      </c>
      <c r="F25" s="270">
        <f>'[2]engineering (ps)'!$I$56</f>
        <v>0</v>
      </c>
      <c r="G25" s="268">
        <f>'[2]engineering (ps)'!$L$56</f>
        <v>15000</v>
      </c>
      <c r="H25" s="25">
        <f t="shared" si="0"/>
        <v>15000</v>
      </c>
      <c r="I25" s="25">
        <f t="shared" si="1"/>
        <v>15000</v>
      </c>
    </row>
    <row r="26" spans="1:10" x14ac:dyDescent="0.2">
      <c r="A26" s="4"/>
      <c r="B26" s="6" t="s">
        <v>233</v>
      </c>
      <c r="C26" s="32">
        <v>731</v>
      </c>
      <c r="D26" s="32" t="s">
        <v>190</v>
      </c>
      <c r="E26" s="271">
        <f>'[8]Engineer PS'!$V$231</f>
        <v>111993.11999999998</v>
      </c>
      <c r="F26" s="268">
        <f>'[2]engineering (ps)'!$M$55</f>
        <v>58394.87999999999</v>
      </c>
      <c r="G26" s="268">
        <f>'[2]engineering (ps)'!$M$56</f>
        <v>68127.60000000002</v>
      </c>
      <c r="H26" s="25">
        <f t="shared" si="0"/>
        <v>126522.48000000001</v>
      </c>
      <c r="I26" s="25">
        <f>[3]eng!$N$16</f>
        <v>134892</v>
      </c>
      <c r="J26" s="188"/>
    </row>
    <row r="27" spans="1:10" x14ac:dyDescent="0.2">
      <c r="A27" s="4"/>
      <c r="B27" s="5" t="s">
        <v>26</v>
      </c>
      <c r="C27" s="2">
        <v>732</v>
      </c>
      <c r="D27" s="122" t="s">
        <v>191</v>
      </c>
      <c r="E27" s="271">
        <f>'[8]Engineer PS'!$W$231</f>
        <v>3600</v>
      </c>
      <c r="F27" s="268">
        <f>'[2]engineering (ps)'!$N$55</f>
        <v>1800</v>
      </c>
      <c r="G27" s="268">
        <f>'[2]engineering (ps)'!$N$56</f>
        <v>2100</v>
      </c>
      <c r="H27" s="25">
        <f t="shared" si="0"/>
        <v>3900</v>
      </c>
      <c r="I27" s="25">
        <f>[3]eng!$S$16</f>
        <v>3600</v>
      </c>
    </row>
    <row r="28" spans="1:10" x14ac:dyDescent="0.2">
      <c r="A28" s="4"/>
      <c r="B28" s="5" t="s">
        <v>27</v>
      </c>
      <c r="C28" s="2">
        <v>733</v>
      </c>
      <c r="D28" s="122" t="s">
        <v>192</v>
      </c>
      <c r="E28" s="271">
        <f>'[8]Engineer PS'!$X$231</f>
        <v>11461.200000000003</v>
      </c>
      <c r="F28" s="268">
        <f>'[2]engineering (ps)'!$O$55</f>
        <v>5730.4800000000005</v>
      </c>
      <c r="G28" s="268">
        <f>'[2]engineering (ps)'!$O$56</f>
        <v>8614.6</v>
      </c>
      <c r="H28" s="25">
        <f t="shared" si="0"/>
        <v>14345.080000000002</v>
      </c>
      <c r="I28" s="25">
        <f>[3]eng!$P$16</f>
        <v>11566.5</v>
      </c>
    </row>
    <row r="29" spans="1:10" x14ac:dyDescent="0.2">
      <c r="A29" s="4"/>
      <c r="B29" s="6" t="s">
        <v>234</v>
      </c>
      <c r="C29" s="2">
        <v>734</v>
      </c>
      <c r="D29" s="122" t="s">
        <v>193</v>
      </c>
      <c r="E29" s="271">
        <f>'[8]Engineer PS'!$Y$231</f>
        <v>3600</v>
      </c>
      <c r="F29" s="271">
        <f>'[2]engineering (ps)'!$S$55</f>
        <v>1800</v>
      </c>
      <c r="G29" s="268">
        <f>'[2]engineering (ps)'!$S$56</f>
        <v>2100</v>
      </c>
      <c r="H29" s="25">
        <f t="shared" si="0"/>
        <v>3900</v>
      </c>
      <c r="I29" s="25">
        <f>[3]eng!$R$16</f>
        <v>3600</v>
      </c>
    </row>
    <row r="30" spans="1:10" x14ac:dyDescent="0.2">
      <c r="A30" s="4"/>
      <c r="B30" s="5" t="s">
        <v>80</v>
      </c>
      <c r="C30" s="2">
        <v>723</v>
      </c>
      <c r="D30" s="122" t="s">
        <v>222</v>
      </c>
      <c r="E30" s="271">
        <f>'[8]Engineer PS'!$S$231</f>
        <v>37549.360000000001</v>
      </c>
      <c r="F30" s="271">
        <f>'[2]engineering (ps)'!$P$55</f>
        <v>5185.84</v>
      </c>
      <c r="G30" s="268">
        <f>'[2]engineering (ps)'!$P$56</f>
        <v>44814.16</v>
      </c>
      <c r="H30" s="25">
        <f t="shared" si="0"/>
        <v>50000</v>
      </c>
      <c r="I30" s="25">
        <f t="shared" si="1"/>
        <v>50000</v>
      </c>
      <c r="J30" s="219">
        <f>1586218.36-E32</f>
        <v>0</v>
      </c>
    </row>
    <row r="31" spans="1:10" x14ac:dyDescent="0.2">
      <c r="A31" s="4"/>
      <c r="B31" s="5" t="s">
        <v>172</v>
      </c>
      <c r="C31" s="2">
        <v>749</v>
      </c>
      <c r="D31" s="122" t="s">
        <v>279</v>
      </c>
      <c r="E31" s="271">
        <f>'[8]Engineer PS'!$AA$231</f>
        <v>83800</v>
      </c>
      <c r="F31" s="270">
        <f>'[2]engineering (ps)'!$I$56</f>
        <v>0</v>
      </c>
      <c r="G31" s="270">
        <f>'[2]engineering (ps)'!$Q$56</f>
        <v>81200</v>
      </c>
      <c r="H31" s="25">
        <f t="shared" si="0"/>
        <v>81200</v>
      </c>
      <c r="I31" s="25">
        <f>[3]eng!$M$16</f>
        <v>93675</v>
      </c>
    </row>
    <row r="32" spans="1:10" x14ac:dyDescent="0.2">
      <c r="A32" s="4"/>
      <c r="B32" s="26" t="s">
        <v>52</v>
      </c>
      <c r="C32" s="14"/>
      <c r="D32" s="120"/>
      <c r="E32" s="232">
        <f>SUM(E16:E31)</f>
        <v>1586218.36</v>
      </c>
      <c r="F32" s="232">
        <f t="shared" ref="F32:I32" si="2">SUM(F16:F31)</f>
        <v>762139.2</v>
      </c>
      <c r="G32" s="232">
        <f t="shared" si="2"/>
        <v>991538.36</v>
      </c>
      <c r="H32" s="41">
        <f t="shared" si="2"/>
        <v>1753677.56</v>
      </c>
      <c r="I32" s="41">
        <f t="shared" si="2"/>
        <v>1848783.5</v>
      </c>
    </row>
    <row r="33" spans="1:10" x14ac:dyDescent="0.2">
      <c r="A33" s="24" t="s">
        <v>32</v>
      </c>
      <c r="B33" s="6"/>
      <c r="C33" s="8"/>
      <c r="D33" s="241"/>
      <c r="E33" s="331"/>
      <c r="F33" s="218"/>
      <c r="G33" s="218"/>
      <c r="H33" s="8"/>
      <c r="I33" s="8"/>
    </row>
    <row r="34" spans="1:10" x14ac:dyDescent="0.2">
      <c r="A34" s="4"/>
      <c r="B34" s="5" t="s">
        <v>33</v>
      </c>
      <c r="C34" s="2">
        <v>751</v>
      </c>
      <c r="D34" s="122" t="s">
        <v>218</v>
      </c>
      <c r="E34" s="271">
        <v>60000</v>
      </c>
      <c r="F34" s="268">
        <f>'[2]engineering (mooe)'!$E$26</f>
        <v>23408</v>
      </c>
      <c r="G34" s="268">
        <v>36592</v>
      </c>
      <c r="H34" s="25">
        <f>F34+G34</f>
        <v>60000</v>
      </c>
      <c r="I34" s="25">
        <f>H34</f>
        <v>60000</v>
      </c>
    </row>
    <row r="35" spans="1:10" x14ac:dyDescent="0.2">
      <c r="A35" s="4"/>
      <c r="B35" s="5" t="s">
        <v>36</v>
      </c>
      <c r="C35" s="2">
        <v>755</v>
      </c>
      <c r="D35" s="122" t="s">
        <v>196</v>
      </c>
      <c r="E35" s="271">
        <f>'[8]Engineer MOOE'!$N$1491</f>
        <v>100000</v>
      </c>
      <c r="F35" s="269">
        <f>'[2]engineering (mooe)'!$F$26</f>
        <v>0</v>
      </c>
      <c r="G35" s="268">
        <v>66000</v>
      </c>
      <c r="H35" s="25">
        <f>F35+G35</f>
        <v>66000</v>
      </c>
      <c r="I35" s="25">
        <v>100000</v>
      </c>
    </row>
    <row r="36" spans="1:10" x14ac:dyDescent="0.2">
      <c r="A36" s="4"/>
      <c r="B36" s="6" t="s">
        <v>493</v>
      </c>
      <c r="C36" s="409">
        <v>761</v>
      </c>
      <c r="D36" s="409" t="s">
        <v>200</v>
      </c>
      <c r="E36" s="271">
        <f>'[8]Engineer MOOE'!$T$1490</f>
        <v>100000</v>
      </c>
      <c r="F36" s="269">
        <f>'[2]engineering (mooe)'!$N$26</f>
        <v>0</v>
      </c>
      <c r="G36" s="269">
        <f>'[2]engineering (mooe)'!$N$27</f>
        <v>0</v>
      </c>
      <c r="H36" s="88">
        <v>0</v>
      </c>
      <c r="I36" s="25">
        <v>500000</v>
      </c>
    </row>
    <row r="37" spans="1:10" x14ac:dyDescent="0.2">
      <c r="A37" s="4"/>
      <c r="B37" s="125" t="s">
        <v>221</v>
      </c>
      <c r="C37" s="2">
        <v>823</v>
      </c>
      <c r="D37" s="122" t="s">
        <v>206</v>
      </c>
      <c r="E37" s="271">
        <f>'[8]Engineer MOOE'!$AR$1491</f>
        <v>10000</v>
      </c>
      <c r="F37" s="270">
        <f>'[2]engineering (ps)'!$I$56</f>
        <v>0</v>
      </c>
      <c r="G37" s="268">
        <v>10000</v>
      </c>
      <c r="H37" s="25">
        <f>F37+G37</f>
        <v>10000</v>
      </c>
      <c r="I37" s="25">
        <f>G37+H37</f>
        <v>20000</v>
      </c>
    </row>
    <row r="38" spans="1:10" x14ac:dyDescent="0.2">
      <c r="A38" s="4"/>
      <c r="B38" s="26" t="s">
        <v>52</v>
      </c>
      <c r="C38" s="7"/>
      <c r="D38" s="202"/>
      <c r="E38" s="225">
        <f>SUM(E34:E37)</f>
        <v>270000</v>
      </c>
      <c r="F38" s="248">
        <f>SUM(F34:F37)</f>
        <v>23408</v>
      </c>
      <c r="G38" s="225">
        <f>SUM(G34:G37)</f>
        <v>112592</v>
      </c>
      <c r="H38" s="142">
        <f>SUM(H34:H37)</f>
        <v>136000</v>
      </c>
      <c r="I38" s="57">
        <f>SUM(I34:I37)</f>
        <v>680000</v>
      </c>
      <c r="J38" s="101">
        <f>E38-270000</f>
        <v>0</v>
      </c>
    </row>
    <row r="39" spans="1:10" x14ac:dyDescent="0.2">
      <c r="A39" s="15"/>
      <c r="B39" s="159"/>
      <c r="C39" s="15"/>
      <c r="D39" s="242"/>
      <c r="E39" s="332"/>
      <c r="F39" s="332"/>
      <c r="G39" s="332"/>
      <c r="H39" s="162"/>
      <c r="I39" s="150" t="s">
        <v>301</v>
      </c>
    </row>
    <row r="40" spans="1:10" x14ac:dyDescent="0.2">
      <c r="A40" s="17"/>
      <c r="B40" s="52"/>
      <c r="C40" s="17"/>
      <c r="D40" s="131"/>
      <c r="E40" s="333"/>
      <c r="F40" s="333"/>
      <c r="G40" s="333"/>
      <c r="H40" s="156"/>
      <c r="I40" s="150"/>
    </row>
    <row r="41" spans="1:10" x14ac:dyDescent="0.2">
      <c r="A41" s="157" t="s">
        <v>74</v>
      </c>
      <c r="B41" s="158"/>
      <c r="C41" s="7"/>
      <c r="D41" s="202"/>
      <c r="E41" s="225"/>
      <c r="F41" s="225"/>
      <c r="G41" s="225"/>
      <c r="H41" s="142"/>
      <c r="I41" s="142"/>
    </row>
    <row r="42" spans="1:10" x14ac:dyDescent="0.2">
      <c r="A42" s="23" t="s">
        <v>99</v>
      </c>
      <c r="B42" s="124" t="s">
        <v>247</v>
      </c>
      <c r="C42" s="2">
        <v>223</v>
      </c>
      <c r="D42" s="122" t="s">
        <v>215</v>
      </c>
      <c r="E42" s="284">
        <f>'[8]Engineer CO'!$M$267</f>
        <v>86000</v>
      </c>
      <c r="F42" s="270">
        <f>'[2]engineering (ps)'!$I$56</f>
        <v>0</v>
      </c>
      <c r="G42" s="268">
        <v>100000</v>
      </c>
      <c r="H42" s="48">
        <f>F42+G42</f>
        <v>100000</v>
      </c>
      <c r="I42" s="48">
        <v>100000</v>
      </c>
    </row>
    <row r="43" spans="1:10" x14ac:dyDescent="0.2">
      <c r="A43" s="23"/>
      <c r="B43" s="119" t="s">
        <v>131</v>
      </c>
      <c r="C43" s="2">
        <v>222</v>
      </c>
      <c r="D43" s="122" t="s">
        <v>214</v>
      </c>
      <c r="E43" s="284">
        <v>0</v>
      </c>
      <c r="F43" s="270">
        <f>'[2]engineering (ps)'!$I$56</f>
        <v>0</v>
      </c>
      <c r="G43" s="270">
        <f>'[2]engineering (ps)'!$I$56</f>
        <v>0</v>
      </c>
      <c r="H43" s="48">
        <f>F43+G43</f>
        <v>0</v>
      </c>
      <c r="I43" s="48">
        <v>0</v>
      </c>
    </row>
    <row r="44" spans="1:10" x14ac:dyDescent="0.2">
      <c r="A44" s="4"/>
      <c r="B44" s="26" t="s">
        <v>52</v>
      </c>
      <c r="C44" s="14"/>
      <c r="D44" s="120"/>
      <c r="E44" s="231">
        <f>SUM(E42:E43)</f>
        <v>86000</v>
      </c>
      <c r="F44" s="231">
        <f t="shared" ref="F44:I44" si="3">SUM(F42:F43)</f>
        <v>0</v>
      </c>
      <c r="G44" s="231">
        <f t="shared" si="3"/>
        <v>100000</v>
      </c>
      <c r="H44" s="61">
        <f t="shared" si="3"/>
        <v>100000</v>
      </c>
      <c r="I44" s="61">
        <f t="shared" si="3"/>
        <v>100000</v>
      </c>
    </row>
    <row r="45" spans="1:10" x14ac:dyDescent="0.2">
      <c r="A45" s="35"/>
      <c r="B45" s="34" t="s">
        <v>48</v>
      </c>
      <c r="C45" s="14"/>
      <c r="D45" s="120"/>
      <c r="E45" s="232">
        <f>E32+E38+E44</f>
        <v>1942218.36</v>
      </c>
      <c r="F45" s="232">
        <f>F32+F38+F44</f>
        <v>785547.2</v>
      </c>
      <c r="G45" s="232">
        <f>G32+G38+G44</f>
        <v>1204130.3599999999</v>
      </c>
      <c r="H45" s="41">
        <f>H32+H38+H44</f>
        <v>1989677.56</v>
      </c>
      <c r="I45" s="41">
        <f>I32+I38+I44</f>
        <v>2628783.5</v>
      </c>
    </row>
    <row r="46" spans="1:10" x14ac:dyDescent="0.2">
      <c r="A46" s="15"/>
      <c r="B46" s="15"/>
      <c r="C46" s="15"/>
      <c r="D46" s="238"/>
      <c r="E46" s="334"/>
      <c r="F46" s="278"/>
      <c r="G46" s="278"/>
      <c r="H46" s="38"/>
      <c r="I46" s="38"/>
    </row>
    <row r="47" spans="1:10" x14ac:dyDescent="0.2">
      <c r="A47" s="17"/>
      <c r="B47" s="17"/>
      <c r="C47" s="17"/>
      <c r="D47" s="239"/>
      <c r="E47" s="335"/>
      <c r="F47" s="279"/>
      <c r="G47" s="279"/>
      <c r="H47" s="17"/>
      <c r="I47" s="17"/>
    </row>
    <row r="48" spans="1:10" x14ac:dyDescent="0.2">
      <c r="A48" s="17" t="s">
        <v>261</v>
      </c>
      <c r="B48" s="17"/>
      <c r="C48" s="17"/>
      <c r="D48" s="131" t="s">
        <v>283</v>
      </c>
      <c r="E48" s="304"/>
      <c r="F48" s="304"/>
      <c r="G48" s="279"/>
      <c r="H48" s="17" t="s">
        <v>49</v>
      </c>
      <c r="I48" s="17"/>
    </row>
    <row r="49" spans="1:9" x14ac:dyDescent="0.2">
      <c r="A49" s="17"/>
      <c r="B49" s="17"/>
      <c r="C49" s="17"/>
      <c r="D49" s="239"/>
      <c r="E49" s="335"/>
      <c r="F49" s="279"/>
      <c r="G49" s="279"/>
      <c r="H49" s="17"/>
      <c r="I49" s="17"/>
    </row>
    <row r="50" spans="1:9" x14ac:dyDescent="0.2">
      <c r="A50" s="17"/>
      <c r="B50" s="17"/>
      <c r="C50" s="17"/>
      <c r="D50" s="239"/>
      <c r="E50" s="335"/>
      <c r="F50" s="279"/>
      <c r="G50" s="279"/>
      <c r="H50" s="17"/>
      <c r="I50" s="17"/>
    </row>
    <row r="51" spans="1:9" x14ac:dyDescent="0.2">
      <c r="A51" s="17"/>
      <c r="B51" s="17"/>
      <c r="C51" s="17"/>
      <c r="D51" s="239"/>
      <c r="E51" s="335"/>
      <c r="F51" s="279"/>
      <c r="G51" s="279"/>
      <c r="H51" s="17"/>
      <c r="I51" s="17"/>
    </row>
    <row r="52" spans="1:9" x14ac:dyDescent="0.2">
      <c r="A52" s="17"/>
      <c r="B52" s="31" t="s">
        <v>525</v>
      </c>
      <c r="C52" s="17"/>
      <c r="D52" s="49"/>
      <c r="E52" s="420" t="s">
        <v>504</v>
      </c>
      <c r="F52" s="420"/>
      <c r="G52" s="308"/>
      <c r="H52" s="137" t="s">
        <v>520</v>
      </c>
      <c r="I52" s="137"/>
    </row>
    <row r="53" spans="1:9" x14ac:dyDescent="0.2">
      <c r="A53" s="17"/>
      <c r="B53" s="131" t="s">
        <v>526</v>
      </c>
      <c r="C53" s="17"/>
      <c r="D53" s="240"/>
      <c r="E53" s="421" t="s">
        <v>423</v>
      </c>
      <c r="F53" s="421"/>
      <c r="G53" s="309"/>
      <c r="H53" s="138" t="s">
        <v>281</v>
      </c>
      <c r="I53" s="136"/>
    </row>
    <row r="72" spans="9:9" x14ac:dyDescent="0.2">
      <c r="I72" s="150" t="s">
        <v>302</v>
      </c>
    </row>
  </sheetData>
  <sheetProtection algorithmName="SHA-512" hashValue="GBR3FEBqcc4JQLyXzlkKPhHMPZ7rl8sc4a7J3X2jPbV68R+f01n8rN7Gj+l8KhMOgvzLh/JH5/wapGSXk9Og2g==" saltValue="Vby7MriiHBlwp736RCfH1w==" spinCount="100000" sheet="1" objects="1" scenarios="1"/>
  <mergeCells count="8">
    <mergeCell ref="E52:F52"/>
    <mergeCell ref="E53:F53"/>
    <mergeCell ref="A9:B9"/>
    <mergeCell ref="A12:B12"/>
    <mergeCell ref="A4:K4"/>
    <mergeCell ref="A5:K5"/>
    <mergeCell ref="A6:K6"/>
    <mergeCell ref="F9:H9"/>
  </mergeCells>
  <phoneticPr fontId="3" type="noConversion"/>
  <printOptions horizontalCentered="1"/>
  <pageMargins left="0.75" right="0.75" top="1" bottom="0.75" header="0.5" footer="0.5"/>
  <pageSetup paperSize="10000" orientation="landscape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topLeftCell="A44" zoomScaleNormal="85" zoomScaleSheetLayoutView="100" workbookViewId="0">
      <selection activeCell="B55" sqref="B55:C55"/>
    </sheetView>
  </sheetViews>
  <sheetFormatPr defaultRowHeight="12.75" x14ac:dyDescent="0.2"/>
  <cols>
    <col min="1" max="1" width="6.5703125" customWidth="1"/>
    <col min="2" max="2" width="44.7109375" customWidth="1"/>
    <col min="3" max="3" width="13.7109375" hidden="1" customWidth="1"/>
    <col min="4" max="4" width="13.42578125" customWidth="1"/>
    <col min="5" max="6" width="14.7109375" style="262" customWidth="1"/>
    <col min="7" max="7" width="16.42578125" style="262" customWidth="1"/>
    <col min="8" max="8" width="14.7109375" hidden="1" customWidth="1"/>
    <col min="9" max="10" width="14.7109375" customWidth="1"/>
    <col min="11" max="11" width="13" customWidth="1"/>
    <col min="12" max="12" width="13.140625" style="102" bestFit="1" customWidth="1"/>
    <col min="14" max="14" width="11.28515625" bestFit="1" customWidth="1"/>
  </cols>
  <sheetData>
    <row r="1" spans="1:14" x14ac:dyDescent="0.2">
      <c r="A1" t="s">
        <v>0</v>
      </c>
      <c r="J1" s="139" t="s">
        <v>250</v>
      </c>
      <c r="K1" s="139"/>
    </row>
    <row r="4" spans="1:14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  <c r="L4" s="197"/>
      <c r="M4" s="197"/>
    </row>
    <row r="5" spans="1:14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  <c r="J5" s="422"/>
      <c r="K5" s="197"/>
      <c r="L5" s="197"/>
      <c r="M5" s="197"/>
    </row>
    <row r="6" spans="1:14" x14ac:dyDescent="0.2">
      <c r="A6" s="422" t="s">
        <v>395</v>
      </c>
      <c r="B6" s="422"/>
      <c r="C6" s="422"/>
      <c r="D6" s="422"/>
      <c r="E6" s="422"/>
      <c r="F6" s="422"/>
      <c r="G6" s="422"/>
      <c r="H6" s="422"/>
      <c r="I6" s="422"/>
      <c r="J6" s="422"/>
      <c r="K6" s="198"/>
      <c r="L6" s="198"/>
      <c r="M6" s="198"/>
    </row>
    <row r="9" spans="1:14" x14ac:dyDescent="0.2">
      <c r="A9" s="13" t="s">
        <v>81</v>
      </c>
    </row>
    <row r="10" spans="1:14" x14ac:dyDescent="0.2">
      <c r="A10" s="435" t="s">
        <v>3</v>
      </c>
      <c r="B10" s="436"/>
      <c r="C10" s="1" t="s">
        <v>4</v>
      </c>
      <c r="D10" s="1" t="s">
        <v>4</v>
      </c>
      <c r="E10" s="263" t="s">
        <v>6</v>
      </c>
      <c r="F10" s="439" t="s">
        <v>260</v>
      </c>
      <c r="G10" s="440"/>
      <c r="H10" s="440"/>
      <c r="I10" s="441"/>
      <c r="J10" s="1" t="s">
        <v>10</v>
      </c>
      <c r="K10" s="413" t="s">
        <v>468</v>
      </c>
      <c r="L10" s="359" t="s">
        <v>444</v>
      </c>
    </row>
    <row r="11" spans="1:14" x14ac:dyDescent="0.2">
      <c r="A11" s="11"/>
      <c r="B11" s="12"/>
      <c r="C11" s="2" t="s">
        <v>5</v>
      </c>
      <c r="D11" s="2" t="s">
        <v>5</v>
      </c>
      <c r="E11" s="264" t="s">
        <v>7</v>
      </c>
      <c r="F11" s="265" t="s">
        <v>255</v>
      </c>
      <c r="G11" s="265" t="s">
        <v>256</v>
      </c>
      <c r="H11" s="2"/>
      <c r="I11" s="122" t="s">
        <v>257</v>
      </c>
      <c r="J11" s="2" t="s">
        <v>7</v>
      </c>
      <c r="K11" s="383"/>
    </row>
    <row r="12" spans="1:14" x14ac:dyDescent="0.2">
      <c r="A12" s="11"/>
      <c r="B12" s="12"/>
      <c r="C12" s="2"/>
      <c r="D12" s="2"/>
      <c r="E12" s="264" t="s">
        <v>8</v>
      </c>
      <c r="F12" s="265" t="s">
        <v>8</v>
      </c>
      <c r="G12" s="265" t="s">
        <v>9</v>
      </c>
      <c r="H12" s="2"/>
      <c r="I12" s="2"/>
      <c r="J12" s="2" t="s">
        <v>11</v>
      </c>
      <c r="K12" s="383"/>
    </row>
    <row r="13" spans="1:14" x14ac:dyDescent="0.2">
      <c r="A13" s="437" t="s">
        <v>12</v>
      </c>
      <c r="B13" s="438"/>
      <c r="C13" s="3" t="s">
        <v>13</v>
      </c>
      <c r="D13" s="3" t="s">
        <v>13</v>
      </c>
      <c r="E13" s="266" t="s">
        <v>14</v>
      </c>
      <c r="F13" s="267" t="s">
        <v>15</v>
      </c>
      <c r="G13" s="267" t="s">
        <v>16</v>
      </c>
      <c r="H13" s="3" t="s">
        <v>14</v>
      </c>
      <c r="I13" s="135" t="s">
        <v>258</v>
      </c>
      <c r="J13" s="135" t="s">
        <v>259</v>
      </c>
      <c r="K13" s="362"/>
      <c r="N13" s="59"/>
    </row>
    <row r="14" spans="1:14" x14ac:dyDescent="0.2">
      <c r="A14" s="9"/>
      <c r="B14" s="16"/>
      <c r="C14" s="7"/>
      <c r="D14" s="7"/>
      <c r="E14" s="298"/>
      <c r="F14" s="298"/>
      <c r="G14" s="298"/>
      <c r="H14" s="7"/>
      <c r="I14" s="7"/>
      <c r="J14" s="7"/>
      <c r="K14" s="17"/>
    </row>
    <row r="15" spans="1:14" x14ac:dyDescent="0.2">
      <c r="A15" s="22" t="s">
        <v>30</v>
      </c>
      <c r="B15" s="20"/>
      <c r="C15" s="8"/>
      <c r="D15" s="8"/>
      <c r="E15" s="218"/>
      <c r="F15" s="218"/>
      <c r="G15" s="218"/>
      <c r="H15" s="8"/>
      <c r="I15" s="8"/>
      <c r="J15" s="8"/>
      <c r="K15" s="17"/>
    </row>
    <row r="16" spans="1:14" x14ac:dyDescent="0.2">
      <c r="A16" s="23" t="s">
        <v>31</v>
      </c>
      <c r="B16" s="20"/>
      <c r="C16" s="8"/>
      <c r="D16" s="8"/>
      <c r="E16" s="218"/>
      <c r="F16" s="218"/>
      <c r="G16" s="218"/>
      <c r="H16" s="8"/>
      <c r="I16" s="8"/>
      <c r="J16" s="8"/>
      <c r="K16" s="17"/>
    </row>
    <row r="17" spans="1:12" x14ac:dyDescent="0.2">
      <c r="A17" s="4"/>
      <c r="B17" s="95" t="s">
        <v>17</v>
      </c>
      <c r="C17" s="2">
        <v>701</v>
      </c>
      <c r="D17" s="2" t="s">
        <v>180</v>
      </c>
      <c r="E17" s="268">
        <v>320941.32</v>
      </c>
      <c r="F17" s="268">
        <f>'[2]market(ps)'!$E$62</f>
        <v>147524.19</v>
      </c>
      <c r="G17" s="268">
        <f>'[2]market(ps)'!$E$63</f>
        <v>354687.81</v>
      </c>
      <c r="H17" s="25">
        <v>502212</v>
      </c>
      <c r="I17" s="25">
        <f>SUM(F17:G17)</f>
        <v>502212</v>
      </c>
      <c r="J17" s="25">
        <f>[3]market!$I$21</f>
        <v>920748</v>
      </c>
      <c r="K17" s="154"/>
    </row>
    <row r="18" spans="1:12" x14ac:dyDescent="0.2">
      <c r="A18" s="4"/>
      <c r="B18" s="95" t="s">
        <v>79</v>
      </c>
      <c r="C18" s="2">
        <v>705</v>
      </c>
      <c r="D18" s="2" t="s">
        <v>240</v>
      </c>
      <c r="E18" s="268">
        <f>'[8]Market PS'!$G$231</f>
        <v>343910</v>
      </c>
      <c r="F18" s="268">
        <f>'[2]market(ps)'!$F$62</f>
        <v>132201.41</v>
      </c>
      <c r="G18" s="268">
        <f>'[2]market(ps)'!$F$63</f>
        <v>238790.58999999997</v>
      </c>
      <c r="H18" s="25">
        <v>363600</v>
      </c>
      <c r="I18" s="25">
        <f t="shared" ref="I18:I31" si="0">F18+G18</f>
        <v>370992</v>
      </c>
      <c r="J18" s="25">
        <f t="shared" ref="J18:J30" si="1">I18</f>
        <v>370992</v>
      </c>
      <c r="K18" s="154"/>
    </row>
    <row r="19" spans="1:12" x14ac:dyDescent="0.2">
      <c r="A19" s="4"/>
      <c r="B19" s="95" t="s">
        <v>29</v>
      </c>
      <c r="C19" s="98">
        <v>742</v>
      </c>
      <c r="D19" s="122" t="s">
        <v>181</v>
      </c>
      <c r="E19" s="269">
        <v>0</v>
      </c>
      <c r="F19" s="269">
        <v>0</v>
      </c>
      <c r="G19" s="269">
        <v>0</v>
      </c>
      <c r="H19" s="88"/>
      <c r="I19" s="88">
        <v>274716</v>
      </c>
      <c r="J19" s="25">
        <v>208589.57</v>
      </c>
      <c r="K19" s="154"/>
      <c r="L19" s="359" t="s">
        <v>452</v>
      </c>
    </row>
    <row r="20" spans="1:12" x14ac:dyDescent="0.2">
      <c r="A20" s="4"/>
      <c r="B20" s="95" t="s">
        <v>18</v>
      </c>
      <c r="C20" s="32">
        <v>711</v>
      </c>
      <c r="D20" s="32" t="s">
        <v>182</v>
      </c>
      <c r="E20" s="268">
        <f>'[8]Market PS'!$H$231</f>
        <v>168000</v>
      </c>
      <c r="F20" s="268">
        <f>'[2]market(ps)'!$G$62</f>
        <v>58000</v>
      </c>
      <c r="G20" s="268">
        <f>'[2]market(ps)'!$G$63</f>
        <v>134000</v>
      </c>
      <c r="H20" s="25">
        <v>192000</v>
      </c>
      <c r="I20" s="25">
        <f t="shared" si="0"/>
        <v>192000</v>
      </c>
      <c r="J20" s="25">
        <f t="shared" si="1"/>
        <v>192000</v>
      </c>
      <c r="K20" s="154"/>
    </row>
    <row r="21" spans="1:12" x14ac:dyDescent="0.2">
      <c r="A21" s="4"/>
      <c r="B21" s="95" t="s">
        <v>23</v>
      </c>
      <c r="C21" s="2">
        <v>721</v>
      </c>
      <c r="D21" s="2" t="s">
        <v>188</v>
      </c>
      <c r="E21" s="269">
        <v>0</v>
      </c>
      <c r="F21" s="269">
        <v>0</v>
      </c>
      <c r="G21" s="268">
        <f>'[2]market(ps)'!$H$63</f>
        <v>5000</v>
      </c>
      <c r="H21" s="25">
        <v>5000</v>
      </c>
      <c r="I21" s="25">
        <f t="shared" si="0"/>
        <v>5000</v>
      </c>
      <c r="J21" s="25">
        <f t="shared" si="1"/>
        <v>5000</v>
      </c>
      <c r="K21" s="154"/>
    </row>
    <row r="22" spans="1:12" x14ac:dyDescent="0.2">
      <c r="A22" s="4"/>
      <c r="B22" s="95" t="s">
        <v>21</v>
      </c>
      <c r="C22" s="2">
        <v>715</v>
      </c>
      <c r="D22" s="2" t="s">
        <v>186</v>
      </c>
      <c r="E22" s="268">
        <f>'[8]Market PS'!$M$231</f>
        <v>42000</v>
      </c>
      <c r="F22" s="270">
        <f>'[2]market(ps)'!$I$62</f>
        <v>42000</v>
      </c>
      <c r="G22" s="270">
        <f>'[2]market(ps)'!$I$63</f>
        <v>6000</v>
      </c>
      <c r="H22" s="25">
        <v>40000</v>
      </c>
      <c r="I22" s="25">
        <f t="shared" si="0"/>
        <v>48000</v>
      </c>
      <c r="J22" s="25">
        <f t="shared" si="1"/>
        <v>48000</v>
      </c>
      <c r="K22" s="154"/>
    </row>
    <row r="23" spans="1:12" x14ac:dyDescent="0.2">
      <c r="A23" s="4"/>
      <c r="B23" s="95" t="s">
        <v>365</v>
      </c>
      <c r="C23" s="2"/>
      <c r="D23" s="2" t="s">
        <v>185</v>
      </c>
      <c r="E23" s="269">
        <v>0</v>
      </c>
      <c r="F23" s="270">
        <f>'[2]market(ps)'!$J$62</f>
        <v>0</v>
      </c>
      <c r="G23" s="270">
        <f>'[2]market(ps)'!$J$63</f>
        <v>0</v>
      </c>
      <c r="H23" s="29">
        <v>0</v>
      </c>
      <c r="I23" s="29">
        <f t="shared" si="0"/>
        <v>0</v>
      </c>
      <c r="J23" s="46">
        <v>0</v>
      </c>
      <c r="K23" s="395"/>
    </row>
    <row r="24" spans="1:12" x14ac:dyDescent="0.2">
      <c r="A24" s="4"/>
      <c r="B24" s="95" t="s">
        <v>22</v>
      </c>
      <c r="C24" s="2">
        <v>725</v>
      </c>
      <c r="D24" s="2" t="s">
        <v>187</v>
      </c>
      <c r="E24" s="268">
        <f>'[8]Market PS'!$U$231</f>
        <v>115020</v>
      </c>
      <c r="F24" s="268">
        <f>'[2]market(ps)'!$K$62</f>
        <v>58468.5</v>
      </c>
      <c r="G24" s="268">
        <f>'[2]market(ps)'!$K$63</f>
        <v>86231.5</v>
      </c>
      <c r="H24" s="25">
        <v>144302</v>
      </c>
      <c r="I24" s="25">
        <f t="shared" si="0"/>
        <v>144700</v>
      </c>
      <c r="J24" s="25">
        <f>[3]market!$K$21+[3]market!$L$21</f>
        <v>153458</v>
      </c>
      <c r="K24" s="154"/>
    </row>
    <row r="25" spans="1:12" x14ac:dyDescent="0.2">
      <c r="A25" s="4"/>
      <c r="B25" s="95" t="s">
        <v>24</v>
      </c>
      <c r="C25" s="2">
        <v>724</v>
      </c>
      <c r="D25" s="2" t="s">
        <v>189</v>
      </c>
      <c r="E25" s="268">
        <f>'[8]Market PS'!$T$231</f>
        <v>35000</v>
      </c>
      <c r="F25" s="269">
        <v>0</v>
      </c>
      <c r="G25" s="268">
        <f>'[2]market(ps)'!$L$63</f>
        <v>40000</v>
      </c>
      <c r="H25" s="25">
        <v>40000</v>
      </c>
      <c r="I25" s="25">
        <f t="shared" si="0"/>
        <v>40000</v>
      </c>
      <c r="J25" s="25">
        <f t="shared" si="1"/>
        <v>40000</v>
      </c>
      <c r="K25" s="154"/>
    </row>
    <row r="26" spans="1:12" x14ac:dyDescent="0.2">
      <c r="A26" s="4"/>
      <c r="B26" s="95" t="s">
        <v>80</v>
      </c>
      <c r="C26" s="2">
        <v>723</v>
      </c>
      <c r="D26" s="2" t="s">
        <v>222</v>
      </c>
      <c r="E26" s="268">
        <f>'[8]Market PS'!$S$231</f>
        <v>105428.68000000001</v>
      </c>
      <c r="F26" s="268">
        <f>'[2]market(ps)'!$S$62</f>
        <v>78415.100000000006</v>
      </c>
      <c r="G26" s="268">
        <f>'[2]market(ps)'!$S$63</f>
        <v>21584.9</v>
      </c>
      <c r="H26" s="25">
        <v>100000</v>
      </c>
      <c r="I26" s="25">
        <f t="shared" si="0"/>
        <v>100000</v>
      </c>
      <c r="J26" s="25">
        <v>120000</v>
      </c>
      <c r="K26" s="154"/>
      <c r="L26" s="102">
        <v>120000</v>
      </c>
    </row>
    <row r="27" spans="1:12" x14ac:dyDescent="0.2">
      <c r="A27" s="4"/>
      <c r="B27" s="127" t="s">
        <v>233</v>
      </c>
      <c r="C27" s="32">
        <v>731</v>
      </c>
      <c r="D27" s="32" t="s">
        <v>190</v>
      </c>
      <c r="E27" s="268">
        <f>'[8]Market PS'!$V$231</f>
        <v>82814.39999999998</v>
      </c>
      <c r="F27" s="268">
        <f>'[2]market(ps)'!$M$62</f>
        <v>40650.119999999995</v>
      </c>
      <c r="G27" s="268">
        <f>'[2]market(ps)'!$M$63</f>
        <v>63549.87999999999</v>
      </c>
      <c r="H27" s="25">
        <v>103900</v>
      </c>
      <c r="I27" s="25">
        <f t="shared" si="0"/>
        <v>104199.99999999999</v>
      </c>
      <c r="J27" s="25">
        <f>[3]market!$N$21</f>
        <v>110489.75999999998</v>
      </c>
      <c r="K27" s="154"/>
    </row>
    <row r="28" spans="1:12" x14ac:dyDescent="0.2">
      <c r="A28" s="4"/>
      <c r="B28" s="95" t="s">
        <v>26</v>
      </c>
      <c r="C28" s="2">
        <v>732</v>
      </c>
      <c r="D28" s="2" t="s">
        <v>191</v>
      </c>
      <c r="E28" s="268">
        <f>'[8]Market PS'!$W$231</f>
        <v>8400</v>
      </c>
      <c r="F28" s="268">
        <f>'[2]market(ps)'!$N$62</f>
        <v>4100</v>
      </c>
      <c r="G28" s="268">
        <f>'[2]market(ps)'!$N$63</f>
        <v>5500</v>
      </c>
      <c r="H28" s="25">
        <v>9600</v>
      </c>
      <c r="I28" s="25">
        <f t="shared" si="0"/>
        <v>9600</v>
      </c>
      <c r="J28" s="25">
        <f t="shared" si="1"/>
        <v>9600</v>
      </c>
      <c r="K28" s="154"/>
    </row>
    <row r="29" spans="1:12" x14ac:dyDescent="0.2">
      <c r="A29" s="4"/>
      <c r="B29" s="95" t="s">
        <v>27</v>
      </c>
      <c r="C29" s="2">
        <v>733</v>
      </c>
      <c r="D29" s="2" t="s">
        <v>192</v>
      </c>
      <c r="E29" s="268">
        <f>'[8]Market PS'!$X$231</f>
        <v>10899.13</v>
      </c>
      <c r="F29" s="268">
        <f>'[2]market(ps)'!$O$62</f>
        <v>5779.0999999999995</v>
      </c>
      <c r="G29" s="268">
        <f>'[2]market(ps)'!$O$63</f>
        <v>18120.900000000001</v>
      </c>
      <c r="H29" s="25">
        <v>11100</v>
      </c>
      <c r="I29" s="25">
        <f t="shared" si="0"/>
        <v>23900</v>
      </c>
      <c r="J29" s="25">
        <f>[3]market!$P$21</f>
        <v>14238.51</v>
      </c>
      <c r="K29" s="154"/>
    </row>
    <row r="30" spans="1:12" x14ac:dyDescent="0.2">
      <c r="A30" s="4"/>
      <c r="B30" s="127" t="s">
        <v>234</v>
      </c>
      <c r="C30" s="2">
        <v>734</v>
      </c>
      <c r="D30" s="2" t="s">
        <v>193</v>
      </c>
      <c r="E30" s="271">
        <f>'[8]Market PS'!$Y$231</f>
        <v>6654</v>
      </c>
      <c r="F30" s="268">
        <f>'[2]market(ps)'!$P$62</f>
        <v>3247.5800000000004</v>
      </c>
      <c r="G30" s="268">
        <f>'[2]market(ps)'!$P$63</f>
        <v>6352.4199999999983</v>
      </c>
      <c r="H30" s="33">
        <v>9600</v>
      </c>
      <c r="I30" s="25">
        <f t="shared" si="0"/>
        <v>9599.9999999999982</v>
      </c>
      <c r="J30" s="25">
        <f t="shared" si="1"/>
        <v>9599.9999999999982</v>
      </c>
      <c r="K30" s="154"/>
    </row>
    <row r="31" spans="1:12" x14ac:dyDescent="0.2">
      <c r="A31" s="4"/>
      <c r="B31" s="95" t="s">
        <v>172</v>
      </c>
      <c r="C31" s="2">
        <v>749</v>
      </c>
      <c r="D31" s="2" t="s">
        <v>279</v>
      </c>
      <c r="E31" s="271">
        <f>'[8]Market PS'!$AA$231</f>
        <v>88200</v>
      </c>
      <c r="F31" s="269">
        <v>0</v>
      </c>
      <c r="G31" s="268">
        <f>'[2]market(ps)'!$Q$63</f>
        <v>72400</v>
      </c>
      <c r="H31" s="33">
        <v>88200</v>
      </c>
      <c r="I31" s="29">
        <f t="shared" si="0"/>
        <v>72400</v>
      </c>
      <c r="J31" s="25">
        <f>[3]market!$M$21</f>
        <v>76729</v>
      </c>
      <c r="K31" s="154"/>
    </row>
    <row r="32" spans="1:12" x14ac:dyDescent="0.2">
      <c r="A32" s="10"/>
      <c r="B32" s="148" t="s">
        <v>52</v>
      </c>
      <c r="C32" s="63"/>
      <c r="D32" s="63"/>
      <c r="E32" s="232">
        <f t="shared" ref="E32:J32" si="2">SUM(E17:E31)</f>
        <v>1327267.5299999998</v>
      </c>
      <c r="F32" s="232">
        <f t="shared" si="2"/>
        <v>570385.99999999988</v>
      </c>
      <c r="G32" s="232">
        <f t="shared" si="2"/>
        <v>1052218</v>
      </c>
      <c r="H32" s="41">
        <f t="shared" si="2"/>
        <v>1609514</v>
      </c>
      <c r="I32" s="41">
        <f t="shared" si="2"/>
        <v>1897320</v>
      </c>
      <c r="J32" s="41">
        <f t="shared" si="2"/>
        <v>2279444.84</v>
      </c>
      <c r="K32" s="36"/>
      <c r="L32" s="102">
        <f>1327267.53-E32</f>
        <v>0</v>
      </c>
    </row>
    <row r="33" spans="1:14" x14ac:dyDescent="0.2">
      <c r="A33" s="17"/>
      <c r="B33" s="52"/>
      <c r="C33" s="17"/>
      <c r="D33" s="17"/>
      <c r="E33" s="259"/>
      <c r="F33" s="259"/>
      <c r="G33" s="259"/>
      <c r="H33" s="36"/>
      <c r="I33" s="36"/>
      <c r="J33" s="36"/>
      <c r="K33" s="36"/>
    </row>
    <row r="34" spans="1:14" x14ac:dyDescent="0.2">
      <c r="A34" s="17"/>
      <c r="B34" s="52"/>
      <c r="C34" s="17"/>
      <c r="D34" s="17"/>
      <c r="E34" s="259"/>
      <c r="F34" s="259"/>
      <c r="G34" s="259"/>
      <c r="H34" s="36"/>
      <c r="I34" s="36"/>
      <c r="J34" s="36"/>
      <c r="K34" s="36"/>
    </row>
    <row r="35" spans="1:14" x14ac:dyDescent="0.2">
      <c r="A35" s="17"/>
      <c r="B35" s="52"/>
      <c r="C35" s="17"/>
      <c r="D35" s="17"/>
      <c r="E35" s="259"/>
      <c r="F35" s="259"/>
      <c r="G35" s="259"/>
      <c r="H35" s="36"/>
      <c r="I35" s="36"/>
      <c r="J35" s="36"/>
      <c r="K35" s="36"/>
    </row>
    <row r="36" spans="1:14" x14ac:dyDescent="0.2">
      <c r="A36" s="17"/>
      <c r="B36" s="52"/>
      <c r="C36" s="17"/>
      <c r="D36" s="17"/>
      <c r="E36" s="259"/>
      <c r="F36" s="259"/>
      <c r="G36" s="259"/>
      <c r="H36" s="36"/>
      <c r="I36" s="36"/>
      <c r="J36" s="150" t="s">
        <v>309</v>
      </c>
      <c r="K36" s="150"/>
    </row>
    <row r="37" spans="1:14" x14ac:dyDescent="0.2">
      <c r="A37" s="160" t="s">
        <v>32</v>
      </c>
      <c r="B37" s="161"/>
      <c r="C37" s="7"/>
      <c r="D37" s="7"/>
      <c r="E37" s="298"/>
      <c r="F37" s="295"/>
      <c r="G37" s="298"/>
      <c r="H37" s="7"/>
      <c r="I37" s="7"/>
      <c r="J37" s="7"/>
      <c r="K37" s="17"/>
    </row>
    <row r="38" spans="1:14" x14ac:dyDescent="0.2">
      <c r="A38" s="4"/>
      <c r="B38" s="127" t="s">
        <v>248</v>
      </c>
      <c r="C38" s="2">
        <v>814</v>
      </c>
      <c r="D38" s="2" t="s">
        <v>205</v>
      </c>
      <c r="E38" s="314">
        <f>'[8]Market MOOE'!$AN$1491</f>
        <v>70506</v>
      </c>
      <c r="F38" s="268">
        <f>'[2]market(mooe)'!$E$87</f>
        <v>46911</v>
      </c>
      <c r="G38" s="268">
        <f>'[2]market(mooe)'!$E$88</f>
        <v>150575</v>
      </c>
      <c r="H38" s="90">
        <v>197486</v>
      </c>
      <c r="I38" s="25">
        <f t="shared" ref="I38:I43" si="3">F38+G38</f>
        <v>197486</v>
      </c>
      <c r="J38" s="90">
        <f>I38</f>
        <v>197486</v>
      </c>
      <c r="K38" s="154"/>
    </row>
    <row r="39" spans="1:14" x14ac:dyDescent="0.2">
      <c r="A39" s="4"/>
      <c r="B39" s="95" t="s">
        <v>36</v>
      </c>
      <c r="C39" s="2">
        <v>755</v>
      </c>
      <c r="D39" s="2" t="s">
        <v>196</v>
      </c>
      <c r="E39" s="314">
        <f>'[8]Market MOOE'!$N$1491</f>
        <v>80000</v>
      </c>
      <c r="F39" s="269">
        <v>0</v>
      </c>
      <c r="G39" s="268">
        <f>'[2]market(mooe)'!$F$88</f>
        <v>80000</v>
      </c>
      <c r="H39" s="90">
        <v>80000</v>
      </c>
      <c r="I39" s="25">
        <f t="shared" si="3"/>
        <v>80000</v>
      </c>
      <c r="J39" s="90">
        <v>80000</v>
      </c>
      <c r="K39" s="154"/>
      <c r="L39" s="102">
        <v>300000</v>
      </c>
    </row>
    <row r="40" spans="1:14" x14ac:dyDescent="0.2">
      <c r="A40" s="4"/>
      <c r="B40" s="95" t="s">
        <v>56</v>
      </c>
      <c r="C40" s="2">
        <v>767</v>
      </c>
      <c r="D40" s="123" t="s">
        <v>198</v>
      </c>
      <c r="E40" s="314">
        <f>'[8]Market MOOE'!$Z$1491</f>
        <v>199999.99999999997</v>
      </c>
      <c r="F40" s="268">
        <f>'[2]market(mooe)'!$G$87</f>
        <v>132179.90000000002</v>
      </c>
      <c r="G40" s="268">
        <f>'[2]market(mooe)'!$G$88</f>
        <v>67820.099999999991</v>
      </c>
      <c r="H40" s="90">
        <v>200000</v>
      </c>
      <c r="I40" s="25">
        <f t="shared" si="3"/>
        <v>200000</v>
      </c>
      <c r="J40" s="90">
        <v>243069.16</v>
      </c>
      <c r="K40" s="154"/>
      <c r="L40" s="102">
        <v>150000</v>
      </c>
    </row>
    <row r="41" spans="1:14" x14ac:dyDescent="0.2">
      <c r="A41" s="4"/>
      <c r="B41" s="95" t="s">
        <v>67</v>
      </c>
      <c r="C41" s="2">
        <v>766</v>
      </c>
      <c r="D41" s="123" t="s">
        <v>225</v>
      </c>
      <c r="E41" s="338">
        <f>'[8]Market MOOE'!$Y$1491</f>
        <v>5568.4</v>
      </c>
      <c r="F41" s="268">
        <f>'[2]market(mooe)'!$H$87</f>
        <v>84533.099999999977</v>
      </c>
      <c r="G41" s="268">
        <f>'[2]market(mooe)'!$H$88</f>
        <v>50466.900000000009</v>
      </c>
      <c r="H41" s="60">
        <v>135000</v>
      </c>
      <c r="I41" s="25">
        <f t="shared" si="3"/>
        <v>135000</v>
      </c>
      <c r="J41" s="90">
        <v>150000</v>
      </c>
      <c r="K41" s="193"/>
      <c r="L41" s="102">
        <v>150000</v>
      </c>
    </row>
    <row r="42" spans="1:14" x14ac:dyDescent="0.2">
      <c r="A42" s="4"/>
      <c r="B42" s="95" t="s">
        <v>164</v>
      </c>
      <c r="C42" s="2">
        <v>751</v>
      </c>
      <c r="D42" s="123" t="s">
        <v>218</v>
      </c>
      <c r="E42" s="338">
        <f>'[8]Market MOOE'!$F$1491</f>
        <v>26750</v>
      </c>
      <c r="F42" s="268">
        <f>'[2]market(mooe)'!$I$87</f>
        <v>480</v>
      </c>
      <c r="G42" s="268">
        <f>'[2]market(mooe)'!$I$88</f>
        <v>49520</v>
      </c>
      <c r="H42" s="60">
        <v>50000</v>
      </c>
      <c r="I42" s="25">
        <f t="shared" si="3"/>
        <v>50000</v>
      </c>
      <c r="J42" s="90">
        <f t="shared" ref="J42:J43" si="4">I42</f>
        <v>50000</v>
      </c>
      <c r="K42" s="193"/>
      <c r="L42" s="102">
        <v>660000</v>
      </c>
    </row>
    <row r="43" spans="1:14" x14ac:dyDescent="0.2">
      <c r="A43" s="4"/>
      <c r="B43" s="95" t="s">
        <v>310</v>
      </c>
      <c r="C43" s="2"/>
      <c r="D43" s="123" t="s">
        <v>211</v>
      </c>
      <c r="E43" s="339">
        <f>'[8]Market MOOE'!$BG$1491</f>
        <v>550000</v>
      </c>
      <c r="F43" s="268">
        <f>'[2]market(mooe)'!$J$87</f>
        <v>516027.4</v>
      </c>
      <c r="G43" s="268">
        <f>'[2]market(mooe)'!$J$88</f>
        <v>33972.599999999977</v>
      </c>
      <c r="H43" s="60">
        <v>550000</v>
      </c>
      <c r="I43" s="29">
        <f t="shared" si="3"/>
        <v>550000</v>
      </c>
      <c r="J43" s="90">
        <f t="shared" si="4"/>
        <v>550000</v>
      </c>
      <c r="K43" s="193"/>
      <c r="L43" s="102">
        <v>660000</v>
      </c>
    </row>
    <row r="44" spans="1:14" x14ac:dyDescent="0.2">
      <c r="A44" s="4"/>
      <c r="B44" s="95" t="s">
        <v>428</v>
      </c>
      <c r="C44" s="2">
        <v>969</v>
      </c>
      <c r="D44" s="123" t="s">
        <v>212</v>
      </c>
      <c r="E44" s="340">
        <f>'[8]Market MOOE'!$BH$1491</f>
        <v>742147.75</v>
      </c>
      <c r="F44" s="268">
        <f>'[2]market(mooe)'!$K$87</f>
        <v>529844.77</v>
      </c>
      <c r="G44" s="268">
        <f>I44-F44</f>
        <v>260349.22999999998</v>
      </c>
      <c r="H44" s="91">
        <v>678000</v>
      </c>
      <c r="I44" s="166">
        <v>790194</v>
      </c>
      <c r="J44" s="314">
        <v>700000</v>
      </c>
      <c r="K44" s="193">
        <v>100000</v>
      </c>
      <c r="L44" s="403">
        <f>I44-J44</f>
        <v>90194</v>
      </c>
      <c r="M44" s="127" t="s">
        <v>478</v>
      </c>
      <c r="N44" s="179"/>
    </row>
    <row r="45" spans="1:14" x14ac:dyDescent="0.2">
      <c r="A45" s="4"/>
      <c r="B45" s="26" t="s">
        <v>52</v>
      </c>
      <c r="C45" s="8"/>
      <c r="D45" s="8"/>
      <c r="E45" s="248">
        <f t="shared" ref="E45:J45" si="5">SUM(E38:E44)</f>
        <v>1674972.15</v>
      </c>
      <c r="F45" s="248">
        <f t="shared" si="5"/>
        <v>1309976.17</v>
      </c>
      <c r="G45" s="248">
        <f t="shared" si="5"/>
        <v>692703.83</v>
      </c>
      <c r="H45" s="57">
        <f t="shared" si="5"/>
        <v>1890486</v>
      </c>
      <c r="I45" s="57">
        <f t="shared" si="5"/>
        <v>2002680</v>
      </c>
      <c r="J45" s="57">
        <f t="shared" si="5"/>
        <v>1970555.1600000001</v>
      </c>
      <c r="K45" s="156"/>
    </row>
    <row r="46" spans="1:14" x14ac:dyDescent="0.2">
      <c r="A46" s="23" t="s">
        <v>47</v>
      </c>
      <c r="B46" s="21"/>
      <c r="C46" s="8"/>
      <c r="D46" s="8"/>
      <c r="E46" s="268"/>
      <c r="F46" s="268"/>
      <c r="G46" s="268"/>
      <c r="H46" s="25"/>
      <c r="I46" s="25"/>
      <c r="J46" s="25"/>
      <c r="K46" s="154"/>
    </row>
    <row r="47" spans="1:14" x14ac:dyDescent="0.2">
      <c r="A47" s="4"/>
      <c r="B47" s="127" t="s">
        <v>247</v>
      </c>
      <c r="C47" s="2">
        <v>223</v>
      </c>
      <c r="D47" s="2" t="s">
        <v>215</v>
      </c>
      <c r="E47" s="284">
        <v>0</v>
      </c>
      <c r="F47" s="284">
        <v>0</v>
      </c>
      <c r="G47" s="270">
        <f t="shared" ref="G47" si="6">H47-F47</f>
        <v>100000</v>
      </c>
      <c r="H47" s="46">
        <v>100000</v>
      </c>
      <c r="I47" s="25">
        <f t="shared" ref="I47" si="7">F47+G47</f>
        <v>100000</v>
      </c>
      <c r="J47" s="46">
        <v>100000</v>
      </c>
      <c r="K47" s="211"/>
      <c r="L47" s="102">
        <v>100000</v>
      </c>
    </row>
    <row r="48" spans="1:14" x14ac:dyDescent="0.2">
      <c r="A48" s="4"/>
      <c r="B48" s="26" t="s">
        <v>52</v>
      </c>
      <c r="C48" s="14"/>
      <c r="D48" s="14"/>
      <c r="E48" s="231"/>
      <c r="F48" s="231">
        <f t="shared" ref="F48:J48" si="8">SUM(F47)</f>
        <v>0</v>
      </c>
      <c r="G48" s="231">
        <f t="shared" si="8"/>
        <v>100000</v>
      </c>
      <c r="H48" s="61">
        <f t="shared" si="8"/>
        <v>100000</v>
      </c>
      <c r="I48" s="61">
        <f t="shared" si="8"/>
        <v>100000</v>
      </c>
      <c r="J48" s="61">
        <f t="shared" si="8"/>
        <v>100000</v>
      </c>
      <c r="K48" s="393"/>
    </row>
    <row r="49" spans="1:11" x14ac:dyDescent="0.2">
      <c r="A49" s="35"/>
      <c r="B49" s="34" t="s">
        <v>48</v>
      </c>
      <c r="C49" s="14"/>
      <c r="D49" s="14"/>
      <c r="E49" s="232">
        <f t="shared" ref="E49:J49" si="9">E48+E45+E32</f>
        <v>3002239.6799999997</v>
      </c>
      <c r="F49" s="232">
        <f t="shared" si="9"/>
        <v>1880362.17</v>
      </c>
      <c r="G49" s="232">
        <f t="shared" si="9"/>
        <v>1844921.83</v>
      </c>
      <c r="H49" s="41">
        <f t="shared" si="9"/>
        <v>3600000</v>
      </c>
      <c r="I49" s="41">
        <f t="shared" si="9"/>
        <v>4000000</v>
      </c>
      <c r="J49" s="41">
        <f t="shared" si="9"/>
        <v>4350000</v>
      </c>
      <c r="K49" s="36"/>
    </row>
    <row r="50" spans="1:11" x14ac:dyDescent="0.2">
      <c r="A50" s="9"/>
      <c r="B50" s="15"/>
      <c r="C50" s="15"/>
      <c r="D50" s="15"/>
      <c r="E50" s="278"/>
      <c r="F50" s="278"/>
      <c r="G50" s="278"/>
      <c r="H50" s="38"/>
      <c r="I50" s="38"/>
      <c r="J50" s="39"/>
      <c r="K50" s="36"/>
    </row>
    <row r="51" spans="1:11" x14ac:dyDescent="0.2">
      <c r="A51" s="4"/>
      <c r="B51" s="17"/>
      <c r="C51" s="17"/>
      <c r="D51" s="17"/>
      <c r="E51" s="279"/>
      <c r="F51" s="279"/>
      <c r="G51" s="279"/>
      <c r="H51" s="17"/>
      <c r="I51" s="17"/>
      <c r="J51" s="5"/>
      <c r="K51" s="17"/>
    </row>
    <row r="52" spans="1:11" x14ac:dyDescent="0.2">
      <c r="A52" s="415" t="s">
        <v>282</v>
      </c>
      <c r="B52" s="17"/>
      <c r="C52" s="17"/>
      <c r="D52" s="131" t="s">
        <v>262</v>
      </c>
      <c r="E52" s="279"/>
      <c r="F52" s="279"/>
      <c r="G52" s="279" t="s">
        <v>49</v>
      </c>
      <c r="H52" s="17"/>
      <c r="I52" s="17"/>
      <c r="J52" s="5"/>
      <c r="K52" s="17"/>
    </row>
    <row r="53" spans="1:11" x14ac:dyDescent="0.2">
      <c r="A53" s="4"/>
      <c r="B53" s="17"/>
      <c r="C53" s="17"/>
      <c r="D53" s="17"/>
      <c r="E53" s="279"/>
      <c r="F53" s="279"/>
      <c r="G53" s="279"/>
      <c r="H53" s="17"/>
      <c r="I53" s="17"/>
      <c r="J53" s="5"/>
      <c r="K53" s="17"/>
    </row>
    <row r="54" spans="1:11" x14ac:dyDescent="0.2">
      <c r="A54" s="4"/>
      <c r="B54" s="17"/>
      <c r="C54" s="17"/>
      <c r="D54" s="17"/>
      <c r="E54" s="279"/>
      <c r="F54" s="279"/>
      <c r="G54" s="279"/>
      <c r="H54" s="17"/>
      <c r="I54" s="17"/>
      <c r="J54" s="5"/>
      <c r="K54" s="17"/>
    </row>
    <row r="55" spans="1:11" x14ac:dyDescent="0.2">
      <c r="A55" s="4"/>
      <c r="B55" s="443" t="s">
        <v>514</v>
      </c>
      <c r="C55" s="443"/>
      <c r="D55" s="443" t="s">
        <v>504</v>
      </c>
      <c r="E55" s="443"/>
      <c r="F55" s="443"/>
      <c r="G55" s="443" t="s">
        <v>517</v>
      </c>
      <c r="H55" s="443"/>
      <c r="I55" s="443"/>
      <c r="J55" s="445"/>
      <c r="K55" s="384"/>
    </row>
    <row r="56" spans="1:11" x14ac:dyDescent="0.2">
      <c r="A56" s="10"/>
      <c r="B56" s="448" t="s">
        <v>469</v>
      </c>
      <c r="C56" s="448"/>
      <c r="D56" s="448" t="s">
        <v>423</v>
      </c>
      <c r="E56" s="448"/>
      <c r="F56" s="448"/>
      <c r="G56" s="446" t="s">
        <v>50</v>
      </c>
      <c r="H56" s="446"/>
      <c r="I56" s="446"/>
      <c r="J56" s="447"/>
      <c r="K56" s="383"/>
    </row>
    <row r="57" spans="1:11" x14ac:dyDescent="0.2">
      <c r="E57"/>
      <c r="F57"/>
      <c r="G57"/>
    </row>
    <row r="58" spans="1:11" x14ac:dyDescent="0.2">
      <c r="E58"/>
      <c r="F58"/>
      <c r="G58"/>
    </row>
    <row r="59" spans="1:11" x14ac:dyDescent="0.2">
      <c r="E59"/>
      <c r="F59"/>
      <c r="G59"/>
    </row>
    <row r="60" spans="1:11" x14ac:dyDescent="0.2">
      <c r="E60"/>
      <c r="F60"/>
      <c r="G60"/>
    </row>
    <row r="61" spans="1:11" x14ac:dyDescent="0.2">
      <c r="E61"/>
      <c r="F61"/>
      <c r="G61"/>
    </row>
    <row r="62" spans="1:11" x14ac:dyDescent="0.2">
      <c r="E62"/>
      <c r="F62"/>
      <c r="G62"/>
    </row>
    <row r="63" spans="1:11" x14ac:dyDescent="0.2">
      <c r="E63"/>
      <c r="F63"/>
      <c r="G63"/>
    </row>
    <row r="64" spans="1:11" x14ac:dyDescent="0.2">
      <c r="E64"/>
      <c r="F64"/>
      <c r="G64"/>
    </row>
    <row r="65" spans="5:11" x14ac:dyDescent="0.2">
      <c r="E65"/>
      <c r="F65"/>
      <c r="G65"/>
    </row>
    <row r="66" spans="5:11" x14ac:dyDescent="0.2">
      <c r="E66"/>
      <c r="F66"/>
      <c r="G66"/>
    </row>
    <row r="67" spans="5:11" x14ac:dyDescent="0.2">
      <c r="E67"/>
      <c r="F67"/>
      <c r="G67"/>
    </row>
    <row r="68" spans="5:11" x14ac:dyDescent="0.2">
      <c r="E68"/>
      <c r="F68"/>
      <c r="G68"/>
    </row>
    <row r="69" spans="5:11" x14ac:dyDescent="0.2">
      <c r="E69"/>
      <c r="F69"/>
      <c r="G69"/>
    </row>
    <row r="70" spans="5:11" x14ac:dyDescent="0.2">
      <c r="E70"/>
      <c r="F70"/>
      <c r="G70"/>
    </row>
    <row r="71" spans="5:11" x14ac:dyDescent="0.2">
      <c r="E71"/>
      <c r="F71"/>
      <c r="G71"/>
      <c r="J71" s="150" t="s">
        <v>308</v>
      </c>
      <c r="K71" s="150"/>
    </row>
  </sheetData>
  <sheetProtection algorithmName="SHA-512" hashValue="00l6mJqgkmXjw2pVYUtkg1iNK6YNocv8AREQojz1L2keB3xjhosIswwkpms58jump0t+pX030plzs61o1rjUtQ==" saltValue="LKo7+rYS8NVwyJZZoSc2fA==" spinCount="100000" sheet="1" objects="1" scenarios="1"/>
  <mergeCells count="12">
    <mergeCell ref="A4:J4"/>
    <mergeCell ref="A5:J5"/>
    <mergeCell ref="A6:J6"/>
    <mergeCell ref="G55:J55"/>
    <mergeCell ref="G56:J56"/>
    <mergeCell ref="A10:B10"/>
    <mergeCell ref="A13:B13"/>
    <mergeCell ref="F10:I10"/>
    <mergeCell ref="B55:C55"/>
    <mergeCell ref="B56:C56"/>
    <mergeCell ref="D55:F55"/>
    <mergeCell ref="D56:F56"/>
  </mergeCells>
  <phoneticPr fontId="3" type="noConversion"/>
  <pageMargins left="1" right="1" top="1" bottom="1" header="0.5" footer="0.5"/>
  <pageSetup paperSize="10000" orientation="landscape" horizontalDpi="4294967294" verticalDpi="72" r:id="rId1"/>
  <headerFooter alignWithMargins="0"/>
  <rowBreaks count="1" manualBreakCount="1">
    <brk id="36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19" zoomScaleNormal="100" zoomScaleSheetLayoutView="100" workbookViewId="0">
      <selection activeCell="E34" sqref="E34:F34"/>
    </sheetView>
  </sheetViews>
  <sheetFormatPr defaultRowHeight="12.75" x14ac:dyDescent="0.2"/>
  <cols>
    <col min="1" max="1" width="3" customWidth="1"/>
    <col min="2" max="2" width="39.42578125" customWidth="1"/>
    <col min="3" max="3" width="11" hidden="1" customWidth="1"/>
    <col min="4" max="4" width="15.140625" customWidth="1"/>
    <col min="5" max="6" width="17.7109375" customWidth="1"/>
    <col min="7" max="7" width="18.140625" customWidth="1"/>
    <col min="8" max="8" width="17.7109375" hidden="1" customWidth="1"/>
    <col min="9" max="10" width="17.7109375" customWidth="1"/>
    <col min="11" max="11" width="11.5703125" bestFit="1" customWidth="1"/>
    <col min="13" max="13" width="11.42578125" customWidth="1"/>
  </cols>
  <sheetData>
    <row r="1" spans="1:12" x14ac:dyDescent="0.2">
      <c r="A1" t="s">
        <v>0</v>
      </c>
      <c r="J1" s="139" t="s">
        <v>250</v>
      </c>
    </row>
    <row r="4" spans="1:12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  <c r="L4" s="197"/>
    </row>
    <row r="5" spans="1:12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  <c r="J5" s="422"/>
      <c r="K5" s="197"/>
      <c r="L5" s="197"/>
    </row>
    <row r="6" spans="1:12" x14ac:dyDescent="0.2">
      <c r="A6" s="422" t="s">
        <v>395</v>
      </c>
      <c r="B6" s="422"/>
      <c r="C6" s="422"/>
      <c r="D6" s="422"/>
      <c r="E6" s="422"/>
      <c r="F6" s="422"/>
      <c r="G6" s="422"/>
      <c r="H6" s="422"/>
      <c r="I6" s="422"/>
      <c r="J6" s="422"/>
      <c r="K6" s="198"/>
      <c r="L6" s="198"/>
    </row>
    <row r="9" spans="1:12" x14ac:dyDescent="0.2">
      <c r="A9" s="13" t="s">
        <v>91</v>
      </c>
    </row>
    <row r="10" spans="1:12" x14ac:dyDescent="0.2">
      <c r="A10" s="435" t="s">
        <v>3</v>
      </c>
      <c r="B10" s="436"/>
      <c r="C10" s="1" t="s">
        <v>4</v>
      </c>
      <c r="D10" s="1" t="s">
        <v>4</v>
      </c>
      <c r="E10" s="1" t="s">
        <v>6</v>
      </c>
      <c r="F10" s="439" t="s">
        <v>266</v>
      </c>
      <c r="G10" s="440"/>
      <c r="H10" s="440"/>
      <c r="I10" s="441"/>
      <c r="J10" s="1" t="s">
        <v>10</v>
      </c>
      <c r="K10" s="53" t="s">
        <v>444</v>
      </c>
    </row>
    <row r="11" spans="1:12" x14ac:dyDescent="0.2">
      <c r="A11" s="11"/>
      <c r="B11" s="12"/>
      <c r="C11" s="2" t="s">
        <v>5</v>
      </c>
      <c r="D11" s="2" t="s">
        <v>5</v>
      </c>
      <c r="E11" s="2" t="s">
        <v>7</v>
      </c>
      <c r="F11" s="122" t="s">
        <v>255</v>
      </c>
      <c r="G11" s="122" t="s">
        <v>256</v>
      </c>
      <c r="H11" s="122"/>
      <c r="I11" s="122" t="s">
        <v>257</v>
      </c>
      <c r="J11" s="2" t="s">
        <v>7</v>
      </c>
    </row>
    <row r="12" spans="1:12" x14ac:dyDescent="0.2">
      <c r="A12" s="11"/>
      <c r="B12" s="12"/>
      <c r="C12" s="2"/>
      <c r="D12" s="2"/>
      <c r="E12" s="2" t="s">
        <v>8</v>
      </c>
      <c r="F12" s="2" t="s">
        <v>8</v>
      </c>
      <c r="G12" s="2" t="s">
        <v>9</v>
      </c>
      <c r="H12" s="2"/>
      <c r="I12" s="2"/>
      <c r="J12" s="2" t="s">
        <v>11</v>
      </c>
    </row>
    <row r="13" spans="1:12" x14ac:dyDescent="0.2">
      <c r="A13" s="437" t="s">
        <v>12</v>
      </c>
      <c r="B13" s="438"/>
      <c r="C13" s="3" t="s">
        <v>13</v>
      </c>
      <c r="D13" s="3" t="s">
        <v>13</v>
      </c>
      <c r="E13" s="3" t="s">
        <v>14</v>
      </c>
      <c r="F13" s="135" t="s">
        <v>15</v>
      </c>
      <c r="G13" s="135" t="s">
        <v>16</v>
      </c>
      <c r="H13" s="135"/>
      <c r="I13" s="135" t="s">
        <v>258</v>
      </c>
      <c r="J13" s="3" t="s">
        <v>259</v>
      </c>
    </row>
    <row r="14" spans="1:12" x14ac:dyDescent="0.2">
      <c r="A14" s="24"/>
      <c r="B14" s="6"/>
      <c r="C14" s="8"/>
      <c r="D14" s="8"/>
      <c r="E14" s="218"/>
      <c r="F14" s="218"/>
      <c r="G14" s="218"/>
      <c r="H14" s="8"/>
      <c r="I14" s="8"/>
      <c r="J14" s="8"/>
    </row>
    <row r="15" spans="1:12" x14ac:dyDescent="0.2">
      <c r="A15" s="4"/>
      <c r="B15" s="5" t="s">
        <v>33</v>
      </c>
      <c r="C15" s="2">
        <v>751</v>
      </c>
      <c r="D15" s="2" t="s">
        <v>218</v>
      </c>
      <c r="E15" s="268">
        <f>'[8]PNP MOOE'!$F$1491</f>
        <v>40941.4</v>
      </c>
      <c r="F15" s="270">
        <f>'[2]pnp mooe'!$E$50</f>
        <v>6320</v>
      </c>
      <c r="G15" s="270">
        <f>'[2]pnp mooe'!$E$51</f>
        <v>41680</v>
      </c>
      <c r="H15" s="25">
        <v>68000</v>
      </c>
      <c r="I15" s="29">
        <f t="shared" ref="I15:I23" si="0">F15+G15</f>
        <v>48000</v>
      </c>
      <c r="J15" s="25">
        <f>I15</f>
        <v>48000</v>
      </c>
    </row>
    <row r="16" spans="1:12" x14ac:dyDescent="0.2">
      <c r="A16" s="4"/>
      <c r="B16" s="5" t="s">
        <v>110</v>
      </c>
      <c r="C16" s="2">
        <v>755</v>
      </c>
      <c r="D16" s="2" t="s">
        <v>196</v>
      </c>
      <c r="E16" s="268">
        <f>'[8]PNP MOOE'!$N$1491</f>
        <v>151508.25</v>
      </c>
      <c r="F16" s="270">
        <f>'[2]pnp mooe'!$F$50</f>
        <v>0</v>
      </c>
      <c r="G16" s="270">
        <f>'[2]pnp mooe'!$F$51</f>
        <v>101670</v>
      </c>
      <c r="H16" s="25">
        <v>151670</v>
      </c>
      <c r="I16" s="29">
        <f t="shared" si="0"/>
        <v>101670</v>
      </c>
      <c r="J16" s="25">
        <f t="shared" ref="J16:J23" si="1">I16</f>
        <v>101670</v>
      </c>
    </row>
    <row r="17" spans="1:11" x14ac:dyDescent="0.2">
      <c r="A17" s="4"/>
      <c r="B17" s="5" t="s">
        <v>72</v>
      </c>
      <c r="C17" s="2">
        <v>772</v>
      </c>
      <c r="D17" s="2" t="s">
        <v>201</v>
      </c>
      <c r="E17" s="270">
        <f>'[8]PNP MOOE'!$AC$1491</f>
        <v>34999.999999999993</v>
      </c>
      <c r="F17" s="270">
        <f>'[2]pnp mooe'!$G$50</f>
        <v>16195.12</v>
      </c>
      <c r="G17" s="270">
        <f>'[2]pnp mooe'!$G$51</f>
        <v>3804.8799999999978</v>
      </c>
      <c r="H17" s="29">
        <v>35000</v>
      </c>
      <c r="I17" s="29">
        <f t="shared" si="0"/>
        <v>20000</v>
      </c>
      <c r="J17" s="25">
        <f t="shared" si="1"/>
        <v>20000</v>
      </c>
    </row>
    <row r="18" spans="1:11" x14ac:dyDescent="0.2">
      <c r="A18" s="4"/>
      <c r="B18" t="s">
        <v>230</v>
      </c>
      <c r="C18" s="2">
        <v>761</v>
      </c>
      <c r="D18" s="2" t="s">
        <v>200</v>
      </c>
      <c r="E18" s="268">
        <f>'[8]PNP MOOE'!$T$1491</f>
        <v>150000</v>
      </c>
      <c r="F18" s="270">
        <f>'[2]pnp mooe'!$H$50</f>
        <v>40009.050000000003</v>
      </c>
      <c r="G18" s="270">
        <f>'[2]pnp mooe'!$H$51</f>
        <v>109990.94999999998</v>
      </c>
      <c r="H18" s="25">
        <v>150000</v>
      </c>
      <c r="I18" s="29">
        <f t="shared" si="0"/>
        <v>150000</v>
      </c>
      <c r="J18" s="25">
        <v>350000</v>
      </c>
      <c r="K18" s="102">
        <v>350000</v>
      </c>
    </row>
    <row r="19" spans="1:11" x14ac:dyDescent="0.2">
      <c r="A19" s="4"/>
      <c r="B19" s="124" t="s">
        <v>220</v>
      </c>
      <c r="C19" s="2">
        <v>811</v>
      </c>
      <c r="D19" s="2" t="s">
        <v>205</v>
      </c>
      <c r="E19" s="268">
        <f>'[8]PNP MOOE'!$AN$1491</f>
        <v>39978</v>
      </c>
      <c r="F19" s="270">
        <f>'[2]pnp mooe'!$J$50</f>
        <v>0</v>
      </c>
      <c r="G19" s="270">
        <f>'[2]pnp mooe'!$J$51</f>
        <v>25000</v>
      </c>
      <c r="H19" s="25">
        <v>40000</v>
      </c>
      <c r="I19" s="29">
        <f t="shared" si="0"/>
        <v>25000</v>
      </c>
      <c r="J19" s="25">
        <f t="shared" si="1"/>
        <v>25000</v>
      </c>
    </row>
    <row r="20" spans="1:11" x14ac:dyDescent="0.2">
      <c r="A20" s="4"/>
      <c r="B20" t="s">
        <v>232</v>
      </c>
      <c r="C20" s="2">
        <v>969</v>
      </c>
      <c r="D20" s="2" t="s">
        <v>212</v>
      </c>
      <c r="E20" s="268">
        <f>'[8]PNP MOOE'!$BP$1491</f>
        <v>74609.75</v>
      </c>
      <c r="F20" s="270">
        <f>'[2]pnp mooe'!$K$50</f>
        <v>680</v>
      </c>
      <c r="G20" s="270">
        <f>'[2]pnp mooe'!$K$51</f>
        <v>59320</v>
      </c>
      <c r="H20" s="25">
        <v>80000</v>
      </c>
      <c r="I20" s="29">
        <f t="shared" si="0"/>
        <v>60000</v>
      </c>
      <c r="J20" s="25">
        <f t="shared" si="1"/>
        <v>60000</v>
      </c>
    </row>
    <row r="21" spans="1:11" x14ac:dyDescent="0.2">
      <c r="A21" s="4"/>
      <c r="B21" s="124" t="s">
        <v>436</v>
      </c>
      <c r="C21" s="2">
        <v>969</v>
      </c>
      <c r="D21" s="2" t="s">
        <v>212</v>
      </c>
      <c r="E21" s="269">
        <v>0</v>
      </c>
      <c r="F21" s="270">
        <f>'[2]pnp mooe'!$M$50</f>
        <v>0</v>
      </c>
      <c r="G21" s="270">
        <f>'[2]pnp mooe'!$M$51</f>
        <v>120000</v>
      </c>
      <c r="H21" s="25"/>
      <c r="I21" s="29">
        <f t="shared" si="0"/>
        <v>120000</v>
      </c>
      <c r="J21" s="25">
        <f t="shared" si="1"/>
        <v>120000</v>
      </c>
    </row>
    <row r="22" spans="1:11" x14ac:dyDescent="0.2">
      <c r="A22" s="43"/>
      <c r="B22" s="124" t="s">
        <v>486</v>
      </c>
      <c r="C22" s="43">
        <v>713</v>
      </c>
      <c r="D22" s="2" t="s">
        <v>183</v>
      </c>
      <c r="E22" s="270">
        <f>'[8]PNP PS'!$I$231</f>
        <v>67500</v>
      </c>
      <c r="F22" s="270">
        <f>'[2]pnp ps'!$F$23</f>
        <v>33750</v>
      </c>
      <c r="G22" s="270">
        <f>I22-F22</f>
        <v>33750</v>
      </c>
      <c r="H22" s="29">
        <v>67500</v>
      </c>
      <c r="I22" s="29">
        <v>67500</v>
      </c>
      <c r="J22" s="29">
        <f>E22</f>
        <v>67500</v>
      </c>
    </row>
    <row r="23" spans="1:11" x14ac:dyDescent="0.2">
      <c r="A23" s="4"/>
      <c r="B23" s="124" t="s">
        <v>239</v>
      </c>
      <c r="C23" s="2">
        <v>841</v>
      </c>
      <c r="D23" s="79" t="s">
        <v>207</v>
      </c>
      <c r="E23" s="272">
        <f>'[8]PNP MOOE'!$AT$1491</f>
        <v>70000</v>
      </c>
      <c r="F23" s="273">
        <f>'[2]pnp mooe'!$N$50</f>
        <v>63733.18</v>
      </c>
      <c r="G23" s="273">
        <f>'[2]pnp mooe'!$N$51</f>
        <v>6266.82</v>
      </c>
      <c r="H23" s="173">
        <v>70000</v>
      </c>
      <c r="I23" s="29">
        <f t="shared" si="0"/>
        <v>70000</v>
      </c>
      <c r="J23" s="25">
        <f t="shared" si="1"/>
        <v>70000</v>
      </c>
    </row>
    <row r="24" spans="1:11" x14ac:dyDescent="0.2">
      <c r="A24" s="4"/>
      <c r="B24" s="26" t="s">
        <v>52</v>
      </c>
      <c r="C24" s="14"/>
      <c r="D24" s="14"/>
      <c r="E24" s="248">
        <f>SUM(E15:E23)</f>
        <v>629537.4</v>
      </c>
      <c r="F24" s="248">
        <f t="shared" ref="F24:J24" si="2">SUM(F15:F23)</f>
        <v>160687.35</v>
      </c>
      <c r="G24" s="248">
        <f t="shared" si="2"/>
        <v>501482.64999999997</v>
      </c>
      <c r="H24" s="57">
        <f t="shared" si="2"/>
        <v>662170</v>
      </c>
      <c r="I24" s="57">
        <f t="shared" si="2"/>
        <v>662170</v>
      </c>
      <c r="J24" s="57">
        <f t="shared" si="2"/>
        <v>862170</v>
      </c>
    </row>
    <row r="25" spans="1:11" x14ac:dyDescent="0.2">
      <c r="A25" s="23"/>
      <c r="B25" s="21" t="s">
        <v>253</v>
      </c>
      <c r="C25" s="8"/>
      <c r="D25" s="8"/>
      <c r="E25" s="268"/>
      <c r="F25" s="268"/>
      <c r="G25" s="268"/>
      <c r="H25" s="25"/>
      <c r="I25" s="25"/>
      <c r="J25" s="25"/>
    </row>
    <row r="26" spans="1:11" x14ac:dyDescent="0.2">
      <c r="A26" s="4"/>
      <c r="B26" s="6" t="s">
        <v>111</v>
      </c>
      <c r="C26" s="2">
        <v>222</v>
      </c>
      <c r="D26" s="2" t="s">
        <v>214</v>
      </c>
      <c r="E26" s="284">
        <f>'[8]PNP CO'!$L$267</f>
        <v>12920</v>
      </c>
      <c r="F26" s="270">
        <v>0</v>
      </c>
      <c r="G26" s="270">
        <f>'[2]PNP CO'!$F$12</f>
        <v>32000</v>
      </c>
      <c r="H26" s="46">
        <v>32000</v>
      </c>
      <c r="I26" s="29">
        <f t="shared" ref="I26:I27" si="3">F26+G26</f>
        <v>32000</v>
      </c>
      <c r="J26" s="46">
        <v>50000</v>
      </c>
    </row>
    <row r="27" spans="1:11" x14ac:dyDescent="0.2">
      <c r="A27" s="4"/>
      <c r="B27" s="124" t="s">
        <v>216</v>
      </c>
      <c r="C27" s="2">
        <v>223</v>
      </c>
      <c r="D27" s="2" t="s">
        <v>215</v>
      </c>
      <c r="E27" s="296">
        <f>'[8]PNP CO'!$M$267</f>
        <v>36080</v>
      </c>
      <c r="F27" s="273">
        <v>0</v>
      </c>
      <c r="G27" s="273">
        <f>'[2]PNP CO'!$E$12</f>
        <v>40000</v>
      </c>
      <c r="H27" s="174">
        <v>40000</v>
      </c>
      <c r="I27" s="29">
        <f t="shared" si="3"/>
        <v>40000</v>
      </c>
      <c r="J27" s="46">
        <f>I27</f>
        <v>40000</v>
      </c>
    </row>
    <row r="28" spans="1:11" x14ac:dyDescent="0.2">
      <c r="A28" s="4"/>
      <c r="B28" s="26" t="s">
        <v>52</v>
      </c>
      <c r="C28" s="14"/>
      <c r="D28" s="14"/>
      <c r="E28" s="231">
        <f>SUM(E26:E27)</f>
        <v>49000</v>
      </c>
      <c r="F28" s="231">
        <f t="shared" ref="F28:J28" si="4">SUM(F26:F27)</f>
        <v>0</v>
      </c>
      <c r="G28" s="231">
        <f t="shared" si="4"/>
        <v>72000</v>
      </c>
      <c r="H28" s="61">
        <f t="shared" si="4"/>
        <v>72000</v>
      </c>
      <c r="I28" s="61">
        <f t="shared" si="4"/>
        <v>72000</v>
      </c>
      <c r="J28" s="61">
        <f t="shared" si="4"/>
        <v>90000</v>
      </c>
    </row>
    <row r="29" spans="1:11" x14ac:dyDescent="0.2">
      <c r="A29" s="35"/>
      <c r="B29" s="34" t="s">
        <v>48</v>
      </c>
      <c r="C29" s="14"/>
      <c r="D29" s="14"/>
      <c r="E29" s="41">
        <f>E24+E28</f>
        <v>678537.4</v>
      </c>
      <c r="F29" s="41">
        <f t="shared" ref="F29:J29" si="5">F24+F28</f>
        <v>160687.35</v>
      </c>
      <c r="G29" s="41">
        <f t="shared" si="5"/>
        <v>573482.64999999991</v>
      </c>
      <c r="H29" s="41">
        <f t="shared" si="5"/>
        <v>734170</v>
      </c>
      <c r="I29" s="41">
        <f t="shared" si="5"/>
        <v>734170</v>
      </c>
      <c r="J29" s="41">
        <f t="shared" si="5"/>
        <v>952170</v>
      </c>
    </row>
    <row r="30" spans="1:11" x14ac:dyDescent="0.2">
      <c r="A30" s="15"/>
      <c r="B30" s="15"/>
      <c r="C30" s="15"/>
      <c r="D30" s="15"/>
      <c r="E30" s="38"/>
      <c r="F30" s="38"/>
      <c r="G30" s="38"/>
      <c r="H30" s="38"/>
      <c r="I30" s="38"/>
      <c r="J30" s="38"/>
    </row>
    <row r="31" spans="1:1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1" x14ac:dyDescent="0.2">
      <c r="A32" s="17" t="s">
        <v>286</v>
      </c>
      <c r="B32" s="17"/>
      <c r="C32" s="17"/>
      <c r="D32" s="17" t="s">
        <v>283</v>
      </c>
      <c r="E32" s="17"/>
      <c r="F32" s="17"/>
      <c r="G32" s="17"/>
      <c r="H32" s="17"/>
      <c r="I32" s="17" t="s">
        <v>49</v>
      </c>
      <c r="J32" s="17"/>
    </row>
    <row r="33" spans="1:10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x14ac:dyDescent="0.2">
      <c r="A34" s="17"/>
      <c r="B34" s="443" t="s">
        <v>504</v>
      </c>
      <c r="C34" s="443"/>
      <c r="D34" s="49"/>
      <c r="E34" s="443" t="s">
        <v>504</v>
      </c>
      <c r="F34" s="443"/>
      <c r="G34" s="137"/>
      <c r="H34" s="137"/>
      <c r="I34" s="137" t="s">
        <v>527</v>
      </c>
      <c r="J34" s="137"/>
    </row>
    <row r="35" spans="1:10" x14ac:dyDescent="0.2">
      <c r="A35" s="17"/>
      <c r="B35" s="444" t="s">
        <v>423</v>
      </c>
      <c r="C35" s="444"/>
      <c r="D35" s="110"/>
      <c r="E35" s="444" t="s">
        <v>423</v>
      </c>
      <c r="F35" s="444"/>
      <c r="G35" s="136"/>
      <c r="H35" s="136"/>
      <c r="I35" s="138" t="s">
        <v>281</v>
      </c>
      <c r="J35" s="136"/>
    </row>
    <row r="41" spans="1:10" x14ac:dyDescent="0.2">
      <c r="J41" s="163" t="s">
        <v>304</v>
      </c>
    </row>
  </sheetData>
  <sheetProtection algorithmName="SHA-512" hashValue="jB1WRPQSVBcI0QKIXZZOZcbWAz6jSCNtsV9WjPVwJoRYp6uxgw7OHzslGOsX8UFo5QyqRVmaixbjIa5fcZ2T2g==" saltValue="+cDSukMLAinVDNrCQD0gxQ==" spinCount="100000" sheet="1" objects="1" scenarios="1"/>
  <mergeCells count="10">
    <mergeCell ref="A4:J4"/>
    <mergeCell ref="A5:J5"/>
    <mergeCell ref="A6:J6"/>
    <mergeCell ref="E35:F35"/>
    <mergeCell ref="B34:C34"/>
    <mergeCell ref="B35:C35"/>
    <mergeCell ref="A10:B10"/>
    <mergeCell ref="A13:B13"/>
    <mergeCell ref="F10:I10"/>
    <mergeCell ref="E34:F34"/>
  </mergeCells>
  <phoneticPr fontId="3" type="noConversion"/>
  <pageMargins left="0.75" right="0.75" top="0.5" bottom="0.5" header="0.5" footer="0.5"/>
  <pageSetup paperSize="10000" orientation="landscape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view="pageBreakPreview" topLeftCell="A16" zoomScale="85" zoomScaleNormal="100" zoomScaleSheetLayoutView="85" workbookViewId="0">
      <selection activeCell="E30" sqref="E30:F30"/>
    </sheetView>
  </sheetViews>
  <sheetFormatPr defaultRowHeight="12.75" x14ac:dyDescent="0.2"/>
  <cols>
    <col min="1" max="1" width="3" customWidth="1"/>
    <col min="2" max="2" width="35.85546875" customWidth="1"/>
    <col min="3" max="3" width="13.7109375" hidden="1" customWidth="1"/>
    <col min="4" max="7" width="17.7109375" customWidth="1"/>
    <col min="8" max="8" width="17.7109375" hidden="1" customWidth="1"/>
    <col min="9" max="10" width="17.7109375" customWidth="1"/>
  </cols>
  <sheetData>
    <row r="1" spans="1:12" x14ac:dyDescent="0.2">
      <c r="A1" t="s">
        <v>0</v>
      </c>
      <c r="J1" s="139" t="s">
        <v>250</v>
      </c>
    </row>
    <row r="5" spans="1:12" x14ac:dyDescent="0.2">
      <c r="A5" s="422" t="s">
        <v>251</v>
      </c>
      <c r="B5" s="422"/>
      <c r="C5" s="422"/>
      <c r="D5" s="422"/>
      <c r="E5" s="422"/>
      <c r="F5" s="422"/>
      <c r="G5" s="422"/>
      <c r="H5" s="422"/>
      <c r="I5" s="422"/>
      <c r="J5" s="422"/>
      <c r="K5" s="197"/>
      <c r="L5" s="197"/>
    </row>
    <row r="6" spans="1:12" x14ac:dyDescent="0.2">
      <c r="A6" s="422" t="s">
        <v>252</v>
      </c>
      <c r="B6" s="422"/>
      <c r="C6" s="422"/>
      <c r="D6" s="422"/>
      <c r="E6" s="422"/>
      <c r="F6" s="422"/>
      <c r="G6" s="422"/>
      <c r="H6" s="422"/>
      <c r="I6" s="422"/>
      <c r="J6" s="422"/>
      <c r="K6" s="197"/>
      <c r="L6" s="197"/>
    </row>
    <row r="7" spans="1:12" x14ac:dyDescent="0.2">
      <c r="A7" s="422" t="s">
        <v>395</v>
      </c>
      <c r="B7" s="422"/>
      <c r="C7" s="422"/>
      <c r="D7" s="422"/>
      <c r="E7" s="422"/>
      <c r="F7" s="422"/>
      <c r="G7" s="422"/>
      <c r="H7" s="422"/>
      <c r="I7" s="422"/>
      <c r="J7" s="422"/>
      <c r="K7" s="198"/>
      <c r="L7" s="198"/>
    </row>
    <row r="10" spans="1:12" x14ac:dyDescent="0.2">
      <c r="A10" s="13" t="s">
        <v>78</v>
      </c>
    </row>
    <row r="11" spans="1:12" x14ac:dyDescent="0.2">
      <c r="A11" s="435" t="s">
        <v>3</v>
      </c>
      <c r="B11" s="436"/>
      <c r="C11" s="1" t="s">
        <v>4</v>
      </c>
      <c r="D11" s="1" t="s">
        <v>4</v>
      </c>
      <c r="E11" s="1" t="s">
        <v>6</v>
      </c>
      <c r="F11" s="439" t="s">
        <v>266</v>
      </c>
      <c r="G11" s="440"/>
      <c r="H11" s="440"/>
      <c r="I11" s="441"/>
      <c r="J11" s="1" t="s">
        <v>10</v>
      </c>
    </row>
    <row r="12" spans="1:12" x14ac:dyDescent="0.2">
      <c r="A12" s="11"/>
      <c r="B12" s="12"/>
      <c r="C12" s="2" t="s">
        <v>5</v>
      </c>
      <c r="D12" s="2" t="s">
        <v>5</v>
      </c>
      <c r="E12" s="2" t="s">
        <v>7</v>
      </c>
      <c r="F12" s="122" t="s">
        <v>255</v>
      </c>
      <c r="G12" s="122" t="s">
        <v>256</v>
      </c>
      <c r="H12" s="122"/>
      <c r="I12" s="122" t="s">
        <v>257</v>
      </c>
      <c r="J12" s="2" t="s">
        <v>7</v>
      </c>
    </row>
    <row r="13" spans="1:12" x14ac:dyDescent="0.2">
      <c r="A13" s="11"/>
      <c r="B13" s="12"/>
      <c r="C13" s="2"/>
      <c r="D13" s="2"/>
      <c r="E13" s="2" t="s">
        <v>8</v>
      </c>
      <c r="F13" s="2" t="s">
        <v>8</v>
      </c>
      <c r="G13" s="2" t="s">
        <v>9</v>
      </c>
      <c r="H13" s="2"/>
      <c r="I13" s="2"/>
      <c r="J13" s="2" t="s">
        <v>11</v>
      </c>
    </row>
    <row r="14" spans="1:12" x14ac:dyDescent="0.2">
      <c r="A14" s="437" t="s">
        <v>12</v>
      </c>
      <c r="B14" s="438"/>
      <c r="C14" s="3" t="s">
        <v>13</v>
      </c>
      <c r="D14" s="3" t="s">
        <v>13</v>
      </c>
      <c r="E14" s="3" t="s">
        <v>14</v>
      </c>
      <c r="F14" s="135" t="s">
        <v>15</v>
      </c>
      <c r="G14" s="135" t="s">
        <v>16</v>
      </c>
      <c r="H14" s="135"/>
      <c r="I14" s="135" t="s">
        <v>258</v>
      </c>
      <c r="J14" s="3" t="s">
        <v>259</v>
      </c>
    </row>
    <row r="15" spans="1:12" x14ac:dyDescent="0.2">
      <c r="A15" s="43"/>
      <c r="B15" s="44"/>
      <c r="C15" s="45"/>
      <c r="D15" s="45"/>
      <c r="E15" s="45"/>
      <c r="F15" s="45"/>
      <c r="G15" s="45"/>
      <c r="H15" s="45"/>
      <c r="I15" s="45"/>
      <c r="J15" s="45"/>
    </row>
    <row r="16" spans="1:12" x14ac:dyDescent="0.2">
      <c r="A16" s="9"/>
      <c r="B16" s="16"/>
      <c r="C16" s="7"/>
      <c r="D16" s="7"/>
      <c r="E16" s="7"/>
      <c r="F16" s="7"/>
      <c r="G16" s="7"/>
      <c r="H16" s="7"/>
      <c r="I16" s="7"/>
      <c r="J16" s="7"/>
    </row>
    <row r="17" spans="1:10" x14ac:dyDescent="0.2">
      <c r="A17" s="24" t="s">
        <v>32</v>
      </c>
      <c r="B17" s="6"/>
      <c r="C17" s="8"/>
      <c r="D17" s="8"/>
      <c r="E17" s="8"/>
      <c r="F17" s="8"/>
      <c r="G17" s="8"/>
      <c r="H17" s="8"/>
      <c r="I17" s="8"/>
      <c r="J17" s="8"/>
    </row>
    <row r="18" spans="1:10" x14ac:dyDescent="0.2">
      <c r="A18" s="24"/>
      <c r="B18" s="5" t="s">
        <v>110</v>
      </c>
      <c r="C18" s="408">
        <v>755</v>
      </c>
      <c r="D18" s="408" t="s">
        <v>196</v>
      </c>
      <c r="E18" s="94">
        <v>0</v>
      </c>
      <c r="F18" s="94">
        <v>0</v>
      </c>
      <c r="G18" s="94">
        <v>0</v>
      </c>
      <c r="H18" s="94"/>
      <c r="I18" s="94">
        <v>0</v>
      </c>
      <c r="J18" s="25">
        <v>20000</v>
      </c>
    </row>
    <row r="19" spans="1:10" ht="15" x14ac:dyDescent="0.35">
      <c r="A19" s="4"/>
      <c r="B19" s="5" t="s">
        <v>33</v>
      </c>
      <c r="C19" s="2">
        <v>751</v>
      </c>
      <c r="D19" s="2" t="s">
        <v>218</v>
      </c>
      <c r="E19" s="27">
        <f>[4]COA!$E$1491</f>
        <v>5760</v>
      </c>
      <c r="F19" s="336">
        <f>[2]coa!$E$12</f>
        <v>1600</v>
      </c>
      <c r="G19" s="337">
        <f>[2]coa!$E$13</f>
        <v>28400</v>
      </c>
      <c r="H19" s="337">
        <v>50000</v>
      </c>
      <c r="I19" s="337">
        <f>F19+G19</f>
        <v>30000</v>
      </c>
      <c r="J19" s="27">
        <v>10000</v>
      </c>
    </row>
    <row r="20" spans="1:10" x14ac:dyDescent="0.2">
      <c r="A20" s="4"/>
      <c r="B20" s="26" t="s">
        <v>52</v>
      </c>
      <c r="C20" s="8"/>
      <c r="D20" s="8"/>
      <c r="E20" s="28">
        <f>SUM(E19:E19)</f>
        <v>5760</v>
      </c>
      <c r="F20" s="230">
        <f t="shared" ref="F20:I20" si="0">SUM(F19:F19)</f>
        <v>1600</v>
      </c>
      <c r="G20" s="230">
        <f t="shared" si="0"/>
        <v>28400</v>
      </c>
      <c r="H20" s="230">
        <f t="shared" si="0"/>
        <v>50000</v>
      </c>
      <c r="I20" s="230">
        <f t="shared" si="0"/>
        <v>30000</v>
      </c>
      <c r="J20" s="28">
        <f>SUM(J18:J19)</f>
        <v>30000</v>
      </c>
    </row>
    <row r="21" spans="1:10" x14ac:dyDescent="0.2">
      <c r="A21" s="4"/>
      <c r="B21" s="26"/>
      <c r="C21" s="8"/>
      <c r="D21" s="8"/>
      <c r="E21" s="28"/>
      <c r="F21" s="28"/>
      <c r="G21" s="28"/>
      <c r="H21" s="28"/>
      <c r="I21" s="28"/>
      <c r="J21" s="28"/>
    </row>
    <row r="22" spans="1:10" x14ac:dyDescent="0.2">
      <c r="A22" s="4"/>
      <c r="B22" s="26"/>
      <c r="C22" s="8"/>
      <c r="D22" s="8"/>
      <c r="E22" s="28"/>
      <c r="F22" s="28"/>
      <c r="G22" s="28"/>
      <c r="H22" s="28"/>
      <c r="I22" s="28"/>
      <c r="J22" s="28"/>
    </row>
    <row r="23" spans="1:10" x14ac:dyDescent="0.2">
      <c r="A23" s="4"/>
      <c r="B23" s="26"/>
      <c r="C23" s="8"/>
      <c r="D23" s="8"/>
      <c r="E23" s="28"/>
      <c r="F23" s="28"/>
      <c r="G23" s="28"/>
      <c r="H23" s="28"/>
      <c r="I23" s="28"/>
      <c r="J23" s="28"/>
    </row>
    <row r="24" spans="1:10" x14ac:dyDescent="0.2">
      <c r="A24" s="35"/>
      <c r="B24" s="34" t="s">
        <v>48</v>
      </c>
      <c r="C24" s="14"/>
      <c r="D24" s="14"/>
      <c r="E24" s="41">
        <f>E20</f>
        <v>5760</v>
      </c>
      <c r="F24" s="41">
        <f t="shared" ref="F24:J24" si="1">F20</f>
        <v>1600</v>
      </c>
      <c r="G24" s="41">
        <f t="shared" si="1"/>
        <v>28400</v>
      </c>
      <c r="H24" s="41">
        <f t="shared" si="1"/>
        <v>50000</v>
      </c>
      <c r="I24" s="41">
        <f t="shared" si="1"/>
        <v>30000</v>
      </c>
      <c r="J24" s="41">
        <f t="shared" si="1"/>
        <v>30000</v>
      </c>
    </row>
    <row r="25" spans="1:10" x14ac:dyDescent="0.2">
      <c r="A25" s="15"/>
      <c r="B25" s="15"/>
      <c r="C25" s="15"/>
      <c r="D25" s="15"/>
      <c r="E25" s="38"/>
      <c r="F25" s="38"/>
      <c r="G25" s="38"/>
      <c r="H25" s="38"/>
      <c r="I25" s="38"/>
      <c r="J25" s="38"/>
    </row>
    <row r="26" spans="1:10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x14ac:dyDescent="0.2">
      <c r="A27" s="17" t="s">
        <v>261</v>
      </c>
      <c r="B27" s="17"/>
      <c r="C27" s="17"/>
      <c r="D27" s="17" t="s">
        <v>283</v>
      </c>
      <c r="E27" s="17"/>
      <c r="F27" s="17"/>
      <c r="G27" s="17"/>
      <c r="H27" s="17"/>
      <c r="I27" s="17" t="s">
        <v>49</v>
      </c>
      <c r="J27" s="17"/>
    </row>
    <row r="28" spans="1:10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x14ac:dyDescent="0.2">
      <c r="A30" s="17"/>
      <c r="B30" s="443" t="s">
        <v>504</v>
      </c>
      <c r="C30" s="443"/>
      <c r="D30" s="49"/>
      <c r="E30" s="443" t="s">
        <v>504</v>
      </c>
      <c r="F30" s="443"/>
      <c r="G30" s="137"/>
      <c r="H30" s="137"/>
      <c r="I30" s="137" t="s">
        <v>518</v>
      </c>
      <c r="J30" s="137"/>
    </row>
    <row r="31" spans="1:10" x14ac:dyDescent="0.2">
      <c r="A31" s="17"/>
      <c r="B31" s="444" t="s">
        <v>423</v>
      </c>
      <c r="C31" s="444"/>
      <c r="D31" s="110"/>
      <c r="E31" s="444" t="s">
        <v>423</v>
      </c>
      <c r="F31" s="444"/>
      <c r="G31" s="136"/>
      <c r="H31" s="136"/>
      <c r="I31" s="138" t="s">
        <v>281</v>
      </c>
      <c r="J31" s="136"/>
    </row>
    <row r="36" spans="10:10" x14ac:dyDescent="0.2">
      <c r="J36" s="151" t="s">
        <v>303</v>
      </c>
    </row>
  </sheetData>
  <sheetProtection algorithmName="SHA-512" hashValue="lI/0xZTIwNQ101ExqrGXNc1QKE263SWS89bxW7pjDVOxdzzHcgAyChEH2ENzzRqva9RpdjEsnWOAGdHhOE+D/Q==" saltValue="HN3YZDEfgN0EmjK89VPpKA==" spinCount="100000" sheet="1" objects="1" scenarios="1"/>
  <mergeCells count="10">
    <mergeCell ref="B31:C31"/>
    <mergeCell ref="E31:F31"/>
    <mergeCell ref="A11:B11"/>
    <mergeCell ref="A14:B14"/>
    <mergeCell ref="F11:I11"/>
    <mergeCell ref="A5:J5"/>
    <mergeCell ref="A6:J6"/>
    <mergeCell ref="A7:J7"/>
    <mergeCell ref="B30:C30"/>
    <mergeCell ref="E30:F30"/>
  </mergeCells>
  <phoneticPr fontId="3" type="noConversion"/>
  <pageMargins left="0.75" right="0.75" top="1" bottom="1" header="0.5" footer="0.5"/>
  <pageSetup paperSize="10000" orientation="landscape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topLeftCell="A14" zoomScale="85" zoomScaleNormal="100" zoomScaleSheetLayoutView="85" workbookViewId="0">
      <selection activeCell="B32" sqref="B32:C32"/>
    </sheetView>
  </sheetViews>
  <sheetFormatPr defaultRowHeight="12.75" x14ac:dyDescent="0.2"/>
  <cols>
    <col min="1" max="1" width="3" customWidth="1"/>
    <col min="2" max="2" width="35.5703125" customWidth="1"/>
    <col min="3" max="3" width="12.140625" customWidth="1"/>
    <col min="4" max="6" width="17.7109375" customWidth="1"/>
    <col min="7" max="7" width="17.7109375" hidden="1" customWidth="1"/>
    <col min="8" max="10" width="17.7109375" customWidth="1"/>
    <col min="11" max="11" width="23" customWidth="1"/>
    <col min="12" max="12" width="20" customWidth="1"/>
    <col min="13" max="13" width="17.7109375" customWidth="1"/>
    <col min="14" max="14" width="1.85546875" customWidth="1"/>
    <col min="15" max="15" width="2" customWidth="1"/>
    <col min="16" max="16" width="14" bestFit="1" customWidth="1"/>
  </cols>
  <sheetData>
    <row r="1" spans="1:14" x14ac:dyDescent="0.2">
      <c r="A1" t="s">
        <v>0</v>
      </c>
    </row>
    <row r="4" spans="1:14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  <c r="J4" s="197"/>
      <c r="K4" s="197"/>
      <c r="L4" s="197"/>
      <c r="M4" s="197"/>
      <c r="N4" s="197"/>
    </row>
    <row r="5" spans="1:14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  <c r="J5" s="197"/>
      <c r="K5" s="197"/>
      <c r="L5" s="197"/>
      <c r="M5" s="197"/>
      <c r="N5" s="197"/>
    </row>
    <row r="6" spans="1:14" x14ac:dyDescent="0.2">
      <c r="A6" s="425" t="s">
        <v>395</v>
      </c>
      <c r="B6" s="425"/>
      <c r="C6" s="425"/>
      <c r="D6" s="425"/>
      <c r="E6" s="425"/>
      <c r="F6" s="425"/>
      <c r="G6" s="425"/>
      <c r="H6" s="425"/>
      <c r="I6" s="425"/>
      <c r="J6" s="198"/>
      <c r="K6" s="198"/>
      <c r="L6" s="198"/>
      <c r="M6" s="198"/>
      <c r="N6" s="198"/>
    </row>
    <row r="9" spans="1:14" x14ac:dyDescent="0.2">
      <c r="A9" s="13" t="s">
        <v>82</v>
      </c>
    </row>
    <row r="10" spans="1:14" x14ac:dyDescent="0.2">
      <c r="A10" s="435" t="s">
        <v>3</v>
      </c>
      <c r="B10" s="436"/>
      <c r="C10" s="1" t="s">
        <v>4</v>
      </c>
      <c r="D10" s="1" t="s">
        <v>6</v>
      </c>
      <c r="E10" s="439" t="s">
        <v>266</v>
      </c>
      <c r="F10" s="440"/>
      <c r="G10" s="440"/>
      <c r="H10" s="441"/>
      <c r="I10" s="1" t="s">
        <v>10</v>
      </c>
      <c r="J10" s="190"/>
      <c r="K10" s="181"/>
    </row>
    <row r="11" spans="1:14" x14ac:dyDescent="0.2">
      <c r="A11" s="11"/>
      <c r="B11" s="12"/>
      <c r="C11" s="2" t="s">
        <v>5</v>
      </c>
      <c r="D11" s="2" t="s">
        <v>7</v>
      </c>
      <c r="E11" s="122" t="s">
        <v>255</v>
      </c>
      <c r="F11" s="122" t="s">
        <v>256</v>
      </c>
      <c r="G11" s="122"/>
      <c r="H11" s="122" t="s">
        <v>257</v>
      </c>
      <c r="I11" s="2" t="s">
        <v>7</v>
      </c>
      <c r="J11" s="190"/>
      <c r="K11" s="181"/>
    </row>
    <row r="12" spans="1:14" x14ac:dyDescent="0.2">
      <c r="A12" s="11"/>
      <c r="B12" s="12"/>
      <c r="C12" s="2"/>
      <c r="D12" s="2" t="s">
        <v>8</v>
      </c>
      <c r="E12" s="2" t="s">
        <v>8</v>
      </c>
      <c r="F12" s="2" t="s">
        <v>9</v>
      </c>
      <c r="G12" s="2"/>
      <c r="H12" s="2"/>
      <c r="I12" s="2" t="s">
        <v>11</v>
      </c>
      <c r="J12" s="190"/>
      <c r="K12" s="181"/>
    </row>
    <row r="13" spans="1:14" x14ac:dyDescent="0.2">
      <c r="A13" s="437" t="s">
        <v>12</v>
      </c>
      <c r="B13" s="438"/>
      <c r="C13" s="3" t="s">
        <v>13</v>
      </c>
      <c r="D13" s="3" t="s">
        <v>14</v>
      </c>
      <c r="E13" s="135" t="s">
        <v>15</v>
      </c>
      <c r="F13" s="135" t="s">
        <v>16</v>
      </c>
      <c r="G13" s="135"/>
      <c r="H13" s="135" t="s">
        <v>258</v>
      </c>
      <c r="I13" s="3" t="s">
        <v>259</v>
      </c>
      <c r="J13" s="65"/>
      <c r="K13" s="65"/>
    </row>
    <row r="14" spans="1:14" x14ac:dyDescent="0.2">
      <c r="A14" s="43"/>
      <c r="B14" s="44"/>
      <c r="C14" s="45"/>
      <c r="D14" s="45"/>
      <c r="E14" s="45"/>
      <c r="F14" s="45"/>
      <c r="G14" s="45"/>
      <c r="H14" s="45"/>
      <c r="I14" s="45"/>
      <c r="J14" s="65"/>
      <c r="K14" s="362"/>
      <c r="L14" s="102"/>
    </row>
    <row r="15" spans="1:14" x14ac:dyDescent="0.2">
      <c r="A15" s="43"/>
      <c r="B15" s="44"/>
      <c r="C15" s="45"/>
      <c r="D15" s="45"/>
      <c r="E15" s="45"/>
      <c r="F15" s="45"/>
      <c r="G15" s="45"/>
      <c r="H15" s="45"/>
      <c r="I15" s="45"/>
      <c r="J15" s="65"/>
      <c r="K15" s="65"/>
    </row>
    <row r="16" spans="1:14" x14ac:dyDescent="0.2">
      <c r="A16" s="9"/>
      <c r="B16" s="16"/>
      <c r="C16" s="7"/>
      <c r="D16" s="7"/>
      <c r="E16" s="7"/>
      <c r="F16" s="7"/>
      <c r="G16" s="7"/>
      <c r="H16" s="7"/>
      <c r="I16" s="7"/>
      <c r="J16" s="17"/>
      <c r="K16" s="93">
        <v>2020</v>
      </c>
    </row>
    <row r="17" spans="1:16" x14ac:dyDescent="0.2">
      <c r="A17" s="24"/>
      <c r="B17" s="6"/>
      <c r="C17" s="8"/>
      <c r="D17" s="8"/>
      <c r="E17" s="8"/>
      <c r="F17" s="8"/>
      <c r="G17" s="8"/>
      <c r="H17" s="8"/>
      <c r="I17" s="8"/>
      <c r="J17" s="17"/>
      <c r="K17" s="17"/>
    </row>
    <row r="18" spans="1:16" ht="14.25" customHeight="1" x14ac:dyDescent="0.25">
      <c r="A18" s="4"/>
      <c r="B18" s="5" t="s">
        <v>83</v>
      </c>
      <c r="C18" s="2"/>
      <c r="D18" s="268">
        <f>'[8]Election Reserve'!$E$1491</f>
        <v>20000</v>
      </c>
      <c r="E18" s="29">
        <f>'[9]election reserve'!$K$28</f>
        <v>152903</v>
      </c>
      <c r="F18" s="29">
        <f>'[9]election reserve'!$K$29</f>
        <v>47097</v>
      </c>
      <c r="G18" s="25">
        <v>20000</v>
      </c>
      <c r="H18" s="25">
        <f>E18+F18</f>
        <v>200000</v>
      </c>
      <c r="I18" s="25">
        <v>20000</v>
      </c>
      <c r="J18" s="154"/>
      <c r="K18" s="17" t="s">
        <v>83</v>
      </c>
      <c r="L18" s="102">
        <v>20000</v>
      </c>
      <c r="M18" s="410">
        <v>94611937</v>
      </c>
      <c r="N18" s="127" t="s">
        <v>450</v>
      </c>
    </row>
    <row r="19" spans="1:16" ht="15" x14ac:dyDescent="0.25">
      <c r="A19" s="4"/>
      <c r="B19" s="6" t="s">
        <v>105</v>
      </c>
      <c r="C19" s="2"/>
      <c r="D19" s="268">
        <v>10976185.66</v>
      </c>
      <c r="E19" s="25">
        <v>12154893.279999999</v>
      </c>
      <c r="F19" s="25">
        <f>H19-E19</f>
        <v>4860153.92</v>
      </c>
      <c r="G19" s="25">
        <v>14436524</v>
      </c>
      <c r="H19" s="25">
        <f>85075236*0.2</f>
        <v>17015047.199999999</v>
      </c>
      <c r="I19" s="25">
        <f>L19</f>
        <v>18922387.400000002</v>
      </c>
      <c r="J19" s="154"/>
      <c r="K19" s="185" t="s">
        <v>105</v>
      </c>
      <c r="L19" s="102">
        <f>M18*0.2</f>
        <v>18922387.400000002</v>
      </c>
      <c r="M19" s="410">
        <v>15000000</v>
      </c>
      <c r="N19" s="127" t="s">
        <v>449</v>
      </c>
    </row>
    <row r="20" spans="1:16" ht="15" x14ac:dyDescent="0.25">
      <c r="A20" s="4"/>
      <c r="B20" s="5" t="s">
        <v>84</v>
      </c>
      <c r="C20" s="2"/>
      <c r="D20" s="268">
        <v>24000</v>
      </c>
      <c r="E20" s="29">
        <v>0</v>
      </c>
      <c r="F20" s="25">
        <f>D20</f>
        <v>24000</v>
      </c>
      <c r="G20" s="25">
        <v>24000</v>
      </c>
      <c r="H20" s="25">
        <f t="shared" ref="H20:H24" si="0">E20+F20</f>
        <v>24000</v>
      </c>
      <c r="I20" s="25">
        <v>24000</v>
      </c>
      <c r="J20" s="154"/>
      <c r="K20" s="17" t="s">
        <v>84</v>
      </c>
      <c r="L20" s="102">
        <v>24000</v>
      </c>
      <c r="M20" s="411">
        <f>SUM(M18:M19)</f>
        <v>109611937</v>
      </c>
      <c r="N20" t="s">
        <v>497</v>
      </c>
    </row>
    <row r="21" spans="1:16" ht="15" x14ac:dyDescent="0.25">
      <c r="A21" s="4"/>
      <c r="B21" s="95" t="s">
        <v>85</v>
      </c>
      <c r="C21" s="2"/>
      <c r="D21" s="268">
        <v>1962962.35</v>
      </c>
      <c r="E21" s="33">
        <f>'[9]5% MOOE'!$AA$50</f>
        <v>683895.45</v>
      </c>
      <c r="F21" s="25">
        <f>'[9]5% MOOE'!$AA$51</f>
        <v>4464740.55</v>
      </c>
      <c r="G21" s="33">
        <v>4071520</v>
      </c>
      <c r="H21" s="25">
        <f t="shared" si="0"/>
        <v>5148636</v>
      </c>
      <c r="I21" s="33">
        <f>L21</f>
        <v>6028656.5350000001</v>
      </c>
      <c r="J21" s="193"/>
      <c r="K21" s="131" t="s">
        <v>498</v>
      </c>
      <c r="L21" s="102">
        <f>M20*5.5%</f>
        <v>6028656.5350000001</v>
      </c>
      <c r="M21" s="410">
        <v>4000000</v>
      </c>
      <c r="N21" t="s">
        <v>490</v>
      </c>
    </row>
    <row r="22" spans="1:16" ht="15" x14ac:dyDescent="0.25">
      <c r="A22" s="4"/>
      <c r="B22" s="40" t="s">
        <v>136</v>
      </c>
      <c r="C22" s="2"/>
      <c r="D22" s="284">
        <f>376099.1+414802.51</f>
        <v>790901.61</v>
      </c>
      <c r="E22" s="46">
        <f>107683.11+56000+20000</f>
        <v>183683.11</v>
      </c>
      <c r="F22" s="25">
        <f>336283.89+50000+417967</f>
        <v>804250.89</v>
      </c>
      <c r="G22" s="46">
        <v>814304</v>
      </c>
      <c r="H22" s="25">
        <f t="shared" si="0"/>
        <v>987934</v>
      </c>
      <c r="I22" s="46">
        <f>L22</f>
        <v>1096119.3700000001</v>
      </c>
      <c r="J22" s="211"/>
      <c r="K22" s="199" t="s">
        <v>136</v>
      </c>
      <c r="L22" s="102">
        <f>M20*0.01</f>
        <v>1096119.3700000001</v>
      </c>
      <c r="M22" s="410">
        <v>400000</v>
      </c>
      <c r="N22" t="s">
        <v>499</v>
      </c>
    </row>
    <row r="23" spans="1:16" ht="15" x14ac:dyDescent="0.25">
      <c r="A23" s="4"/>
      <c r="B23" s="40" t="s">
        <v>137</v>
      </c>
      <c r="C23" s="2"/>
      <c r="D23" s="284">
        <v>503426.91</v>
      </c>
      <c r="E23" s="46">
        <f>'[9]pwd mooe'!$N$43</f>
        <v>56000</v>
      </c>
      <c r="F23" s="25">
        <f>'[9]lcpc mooe'!$T$69</f>
        <v>699745.5</v>
      </c>
      <c r="G23" s="46">
        <v>721827</v>
      </c>
      <c r="H23" s="25">
        <f t="shared" si="0"/>
        <v>755745.5</v>
      </c>
      <c r="I23" s="46">
        <f>L23</f>
        <v>946119.37</v>
      </c>
      <c r="J23" s="211"/>
      <c r="K23" s="199" t="s">
        <v>137</v>
      </c>
      <c r="L23" s="102">
        <f>M18*0.01</f>
        <v>946119.37</v>
      </c>
      <c r="M23" s="412">
        <f>SUM(M20:M22)</f>
        <v>114011937</v>
      </c>
      <c r="N23" t="s">
        <v>500</v>
      </c>
    </row>
    <row r="24" spans="1:16" ht="15" x14ac:dyDescent="0.35">
      <c r="A24" s="4"/>
      <c r="B24" s="40" t="s">
        <v>132</v>
      </c>
      <c r="C24" s="2"/>
      <c r="D24" s="272">
        <v>3902929.43</v>
      </c>
      <c r="E24" s="173">
        <f>'[9]gad mooe'!$Y$86+'[9]aics gad'!$L$258</f>
        <v>2645695.44</v>
      </c>
      <c r="F24" s="25">
        <f>'[9]gad mooe'!$Y$87</f>
        <v>1574684.96</v>
      </c>
      <c r="G24" s="173">
        <v>4071519</v>
      </c>
      <c r="H24" s="25">
        <f t="shared" si="0"/>
        <v>4220380.4000000004</v>
      </c>
      <c r="I24" s="173">
        <f>L24</f>
        <v>5480596.8500000006</v>
      </c>
      <c r="J24" s="193"/>
      <c r="K24" s="199" t="s">
        <v>132</v>
      </c>
      <c r="L24" s="364">
        <f>M20*0.05</f>
        <v>5480596.8500000006</v>
      </c>
    </row>
    <row r="25" spans="1:16" x14ac:dyDescent="0.2">
      <c r="A25" s="4"/>
      <c r="B25" s="182" t="s">
        <v>52</v>
      </c>
      <c r="C25" s="14"/>
      <c r="D25" s="57">
        <f t="shared" ref="D25:I25" si="1">SUM(D18:D24)</f>
        <v>18180405.960000001</v>
      </c>
      <c r="E25" s="57">
        <f t="shared" si="1"/>
        <v>15877070.279999997</v>
      </c>
      <c r="F25" s="57">
        <f>SUM(F18:F24)+'[9]aics gad'!$L$259</f>
        <v>12851692.42</v>
      </c>
      <c r="G25" s="57">
        <f t="shared" si="1"/>
        <v>24159694</v>
      </c>
      <c r="H25" s="57">
        <f t="shared" si="1"/>
        <v>28351743.100000001</v>
      </c>
      <c r="I25" s="57">
        <f t="shared" si="1"/>
        <v>32517879.525000006</v>
      </c>
      <c r="J25" s="156"/>
      <c r="K25" s="156" t="s">
        <v>451</v>
      </c>
      <c r="L25" s="363">
        <f>SUM(L18:L24)</f>
        <v>32517879.525000006</v>
      </c>
    </row>
    <row r="26" spans="1:16" x14ac:dyDescent="0.2">
      <c r="A26" s="35"/>
      <c r="B26" s="50" t="s">
        <v>48</v>
      </c>
      <c r="C26" s="14"/>
      <c r="D26" s="41">
        <f>D25</f>
        <v>18180405.960000001</v>
      </c>
      <c r="E26" s="41">
        <f t="shared" ref="E26:I26" si="2">E25</f>
        <v>15877070.279999997</v>
      </c>
      <c r="F26" s="41">
        <f t="shared" si="2"/>
        <v>12851692.42</v>
      </c>
      <c r="G26" s="41">
        <f t="shared" si="2"/>
        <v>24159694</v>
      </c>
      <c r="H26" s="41">
        <f t="shared" si="2"/>
        <v>28351743.100000001</v>
      </c>
      <c r="I26" s="41">
        <f t="shared" si="2"/>
        <v>32517879.525000006</v>
      </c>
      <c r="J26" s="36"/>
      <c r="K26" s="156"/>
      <c r="L26" s="363"/>
    </row>
    <row r="27" spans="1:16" x14ac:dyDescent="0.2">
      <c r="A27" s="15"/>
      <c r="B27" s="15"/>
      <c r="C27" s="15"/>
      <c r="D27" s="38"/>
      <c r="E27" s="38"/>
      <c r="F27" s="38"/>
      <c r="G27" s="38"/>
      <c r="H27" s="38"/>
      <c r="I27" s="38"/>
      <c r="J27" s="36"/>
      <c r="K27" s="36"/>
      <c r="L27" s="101"/>
    </row>
    <row r="28" spans="1:16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02">
        <v>94611937</v>
      </c>
      <c r="L28" s="127" t="s">
        <v>450</v>
      </c>
    </row>
    <row r="29" spans="1:16" x14ac:dyDescent="0.2">
      <c r="A29" s="17" t="s">
        <v>284</v>
      </c>
      <c r="B29" s="17"/>
      <c r="C29" s="17" t="s">
        <v>283</v>
      </c>
      <c r="D29" s="17"/>
      <c r="E29" s="17"/>
      <c r="F29" s="17"/>
      <c r="G29" s="17"/>
      <c r="H29" s="17" t="s">
        <v>49</v>
      </c>
      <c r="I29" s="17"/>
      <c r="J29" s="131" t="s">
        <v>448</v>
      </c>
      <c r="K29" s="102">
        <v>15000000</v>
      </c>
      <c r="L29" s="127" t="s">
        <v>449</v>
      </c>
      <c r="P29" s="102">
        <v>10750000</v>
      </c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356"/>
      <c r="K30" s="102">
        <f>SUM(K28:K29)</f>
        <v>109611937</v>
      </c>
      <c r="L30" t="s">
        <v>280</v>
      </c>
      <c r="P30" s="102">
        <v>226500</v>
      </c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356"/>
      <c r="P31" s="102">
        <f>SUM(P29:P30)</f>
        <v>10976500</v>
      </c>
    </row>
    <row r="32" spans="1:16" x14ac:dyDescent="0.2">
      <c r="A32" s="17"/>
      <c r="B32" s="443" t="s">
        <v>504</v>
      </c>
      <c r="C32" s="443"/>
      <c r="D32" s="443" t="s">
        <v>504</v>
      </c>
      <c r="E32" s="443"/>
      <c r="F32" s="137"/>
      <c r="G32" s="137"/>
      <c r="H32" s="137" t="s">
        <v>528</v>
      </c>
      <c r="I32" s="137"/>
      <c r="J32" s="137"/>
      <c r="K32" s="137"/>
      <c r="P32" s="102"/>
    </row>
    <row r="33" spans="1:11" x14ac:dyDescent="0.2">
      <c r="A33" s="17"/>
      <c r="B33" s="444" t="s">
        <v>423</v>
      </c>
      <c r="C33" s="444"/>
      <c r="D33" s="444" t="s">
        <v>423</v>
      </c>
      <c r="E33" s="444"/>
      <c r="F33" s="136"/>
      <c r="G33" s="136"/>
      <c r="H33" s="138" t="s">
        <v>272</v>
      </c>
      <c r="I33" s="136"/>
      <c r="J33" s="136"/>
      <c r="K33" s="136"/>
    </row>
    <row r="34" spans="1:11" x14ac:dyDescent="0.2">
      <c r="A34" s="17"/>
      <c r="B34" s="17"/>
      <c r="C34" s="164"/>
      <c r="D34" s="136"/>
      <c r="E34" s="136"/>
      <c r="F34" s="442"/>
      <c r="G34" s="442"/>
      <c r="H34" s="442"/>
      <c r="I34" s="442"/>
      <c r="J34" s="190"/>
      <c r="K34" s="181"/>
    </row>
    <row r="36" spans="1:11" x14ac:dyDescent="0.2">
      <c r="J36" s="151"/>
      <c r="K36" s="151"/>
    </row>
    <row r="38" spans="1:11" x14ac:dyDescent="0.2">
      <c r="E38" s="102"/>
      <c r="I38" s="151" t="s">
        <v>305</v>
      </c>
    </row>
    <row r="39" spans="1:11" x14ac:dyDescent="0.2">
      <c r="E39" s="102"/>
    </row>
    <row r="40" spans="1:11" x14ac:dyDescent="0.2">
      <c r="E40" s="102"/>
    </row>
    <row r="41" spans="1:11" x14ac:dyDescent="0.2">
      <c r="E41" s="102"/>
    </row>
    <row r="42" spans="1:11" x14ac:dyDescent="0.2">
      <c r="E42" s="102"/>
    </row>
    <row r="43" spans="1:11" x14ac:dyDescent="0.2">
      <c r="E43" s="102"/>
      <c r="F43" s="101"/>
    </row>
    <row r="44" spans="1:11" x14ac:dyDescent="0.2">
      <c r="E44" s="102"/>
    </row>
    <row r="45" spans="1:11" x14ac:dyDescent="0.2">
      <c r="E45" s="102"/>
    </row>
    <row r="46" spans="1:11" x14ac:dyDescent="0.2">
      <c r="E46" s="102"/>
    </row>
  </sheetData>
  <sheetProtection algorithmName="SHA-512" hashValue="dp0BQaGCWP0/2C6jM3/5a5V69MalE59PPVuxnPP9QgS/Edz1K3yfo5r8KNAM0+kpEeHE7OvRFOAPqeZVs/fp3A==" saltValue="uBVQVLkmsCKsTBm2yXDujQ==" spinCount="100000" sheet="1" objects="1" scenarios="1"/>
  <mergeCells count="11">
    <mergeCell ref="F34:I34"/>
    <mergeCell ref="A10:B10"/>
    <mergeCell ref="A13:B13"/>
    <mergeCell ref="E10:H10"/>
    <mergeCell ref="A4:I4"/>
    <mergeCell ref="A5:I5"/>
    <mergeCell ref="A6:I6"/>
    <mergeCell ref="B32:C32"/>
    <mergeCell ref="B33:C33"/>
    <mergeCell ref="D32:E32"/>
    <mergeCell ref="D33:E33"/>
  </mergeCells>
  <phoneticPr fontId="3" type="noConversion"/>
  <pageMargins left="0.9" right="0.75" top="0.75" bottom="0.75" header="0.5" footer="0.5"/>
  <pageSetup paperSize="10000" orientation="landscape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9" workbookViewId="0">
      <selection activeCell="D67" sqref="D67"/>
    </sheetView>
  </sheetViews>
  <sheetFormatPr defaultRowHeight="12.75" x14ac:dyDescent="0.2"/>
  <cols>
    <col min="1" max="1" width="4.42578125" customWidth="1"/>
    <col min="2" max="2" width="36.5703125" customWidth="1"/>
    <col min="4" max="4" width="14.7109375" customWidth="1"/>
    <col min="5" max="5" width="14" customWidth="1"/>
    <col min="6" max="6" width="15.7109375" customWidth="1"/>
  </cols>
  <sheetData>
    <row r="1" spans="1:6" x14ac:dyDescent="0.2">
      <c r="A1" t="s">
        <v>0</v>
      </c>
    </row>
    <row r="3" spans="1:6" x14ac:dyDescent="0.2">
      <c r="A3" s="425" t="s">
        <v>1</v>
      </c>
      <c r="B3" s="425"/>
      <c r="C3" s="425"/>
      <c r="D3" s="425"/>
      <c r="E3" s="425"/>
      <c r="F3" s="42"/>
    </row>
    <row r="4" spans="1:6" x14ac:dyDescent="0.2">
      <c r="A4" s="425" t="s">
        <v>2</v>
      </c>
      <c r="B4" s="425"/>
      <c r="C4" s="425"/>
      <c r="D4" s="425"/>
      <c r="E4" s="425"/>
      <c r="F4" s="42"/>
    </row>
    <row r="5" spans="1:6" x14ac:dyDescent="0.2">
      <c r="A5" s="425" t="s">
        <v>108</v>
      </c>
      <c r="B5" s="425"/>
      <c r="C5" s="425"/>
      <c r="D5" s="425"/>
      <c r="E5" s="425"/>
      <c r="F5" s="42"/>
    </row>
    <row r="7" spans="1:6" x14ac:dyDescent="0.2">
      <c r="A7" s="13" t="s">
        <v>51</v>
      </c>
    </row>
    <row r="8" spans="1:6" x14ac:dyDescent="0.2">
      <c r="A8" s="435" t="s">
        <v>3</v>
      </c>
      <c r="B8" s="436"/>
      <c r="C8" s="1" t="s">
        <v>4</v>
      </c>
      <c r="D8" s="1"/>
      <c r="E8" s="1"/>
      <c r="F8" s="64"/>
    </row>
    <row r="9" spans="1:6" x14ac:dyDescent="0.2">
      <c r="A9" s="11"/>
      <c r="B9" s="12"/>
      <c r="C9" s="2" t="s">
        <v>5</v>
      </c>
      <c r="D9" s="98" t="s">
        <v>153</v>
      </c>
      <c r="E9" s="98" t="s">
        <v>154</v>
      </c>
      <c r="F9" s="64" t="s">
        <v>390</v>
      </c>
    </row>
    <row r="10" spans="1:6" x14ac:dyDescent="0.2">
      <c r="A10" s="11"/>
      <c r="B10" s="12"/>
      <c r="C10" s="2"/>
      <c r="D10" s="2"/>
      <c r="E10" s="2"/>
      <c r="F10" s="64"/>
    </row>
    <row r="11" spans="1:6" x14ac:dyDescent="0.2">
      <c r="A11" s="437" t="s">
        <v>12</v>
      </c>
      <c r="B11" s="449"/>
      <c r="C11" s="45" t="s">
        <v>13</v>
      </c>
      <c r="D11" s="45"/>
      <c r="E11" s="45"/>
      <c r="F11" s="65"/>
    </row>
    <row r="12" spans="1:6" x14ac:dyDescent="0.2">
      <c r="A12" s="9"/>
      <c r="B12" s="14"/>
      <c r="C12" s="14"/>
      <c r="D12" s="14"/>
      <c r="E12" s="14"/>
      <c r="F12" s="14"/>
    </row>
    <row r="13" spans="1:6" x14ac:dyDescent="0.2">
      <c r="A13" s="22" t="s">
        <v>30</v>
      </c>
      <c r="B13" s="68"/>
      <c r="C13" s="14"/>
      <c r="D13" s="14"/>
      <c r="E13" s="14"/>
      <c r="F13" s="14"/>
    </row>
    <row r="14" spans="1:6" x14ac:dyDescent="0.2">
      <c r="A14" s="23" t="s">
        <v>31</v>
      </c>
      <c r="B14" s="68"/>
      <c r="C14" s="14"/>
      <c r="D14" s="14"/>
      <c r="E14" s="14"/>
      <c r="F14" s="14"/>
    </row>
    <row r="15" spans="1:6" x14ac:dyDescent="0.2">
      <c r="A15" s="4"/>
      <c r="B15" s="14" t="s">
        <v>17</v>
      </c>
      <c r="C15" s="56">
        <v>701</v>
      </c>
      <c r="D15" s="69">
        <v>1115920</v>
      </c>
      <c r="E15" s="69">
        <v>2105800</v>
      </c>
      <c r="F15" s="69">
        <f>SUM(D15:E15)</f>
        <v>3221720</v>
      </c>
    </row>
    <row r="16" spans="1:6" x14ac:dyDescent="0.2">
      <c r="A16" s="4"/>
      <c r="B16" s="14" t="s">
        <v>29</v>
      </c>
      <c r="C16" s="56">
        <v>742</v>
      </c>
      <c r="D16" s="69">
        <v>1073590</v>
      </c>
      <c r="E16" s="70"/>
      <c r="F16" s="69">
        <f t="shared" ref="F16:F32" si="0">SUM(D16:E16)</f>
        <v>1073590</v>
      </c>
    </row>
    <row r="17" spans="1:6" x14ac:dyDescent="0.2">
      <c r="A17" s="4"/>
      <c r="B17" s="71" t="s">
        <v>18</v>
      </c>
      <c r="C17" s="72">
        <v>711</v>
      </c>
      <c r="D17" s="69">
        <v>96000</v>
      </c>
      <c r="E17" s="69">
        <v>240000</v>
      </c>
      <c r="F17" s="69">
        <f t="shared" si="0"/>
        <v>336000</v>
      </c>
    </row>
    <row r="18" spans="1:6" x14ac:dyDescent="0.2">
      <c r="A18" s="4"/>
      <c r="B18" s="14" t="s">
        <v>19</v>
      </c>
      <c r="C18" s="56">
        <v>713</v>
      </c>
      <c r="D18" s="69">
        <v>67500</v>
      </c>
      <c r="E18" s="69">
        <v>67500</v>
      </c>
      <c r="F18" s="69">
        <f t="shared" si="0"/>
        <v>135000</v>
      </c>
    </row>
    <row r="19" spans="1:6" x14ac:dyDescent="0.2">
      <c r="A19" s="4"/>
      <c r="B19" s="14" t="s">
        <v>20</v>
      </c>
      <c r="C19" s="56">
        <v>714</v>
      </c>
      <c r="D19" s="69">
        <v>67500</v>
      </c>
      <c r="E19" s="69">
        <v>67500</v>
      </c>
      <c r="F19" s="69">
        <f t="shared" si="0"/>
        <v>135000</v>
      </c>
    </row>
    <row r="20" spans="1:6" x14ac:dyDescent="0.2">
      <c r="A20" s="4"/>
      <c r="B20" s="14" t="s">
        <v>104</v>
      </c>
      <c r="C20" s="56">
        <v>717</v>
      </c>
      <c r="D20" s="69">
        <v>0</v>
      </c>
      <c r="E20" s="69"/>
      <c r="F20" s="69">
        <f t="shared" si="0"/>
        <v>0</v>
      </c>
    </row>
    <row r="21" spans="1:6" x14ac:dyDescent="0.2">
      <c r="A21" s="4"/>
      <c r="B21" s="14" t="s">
        <v>21</v>
      </c>
      <c r="C21" s="56">
        <v>715</v>
      </c>
      <c r="D21" s="69">
        <v>20000</v>
      </c>
      <c r="E21" s="69">
        <v>50000</v>
      </c>
      <c r="F21" s="69">
        <f t="shared" si="0"/>
        <v>70000</v>
      </c>
    </row>
    <row r="22" spans="1:6" x14ac:dyDescent="0.2">
      <c r="A22" s="4"/>
      <c r="B22" s="14" t="s">
        <v>22</v>
      </c>
      <c r="C22" s="56">
        <v>725</v>
      </c>
      <c r="D22" s="69">
        <v>185990</v>
      </c>
      <c r="E22" s="69">
        <v>350970</v>
      </c>
      <c r="F22" s="69">
        <f t="shared" si="0"/>
        <v>536960</v>
      </c>
    </row>
    <row r="23" spans="1:6" x14ac:dyDescent="0.2">
      <c r="A23" s="4"/>
      <c r="B23" s="14" t="s">
        <v>24</v>
      </c>
      <c r="C23" s="56">
        <v>724</v>
      </c>
      <c r="D23" s="69">
        <v>20000</v>
      </c>
      <c r="E23" s="69">
        <v>50000</v>
      </c>
      <c r="F23" s="69">
        <f t="shared" si="0"/>
        <v>70000</v>
      </c>
    </row>
    <row r="24" spans="1:6" x14ac:dyDescent="0.2">
      <c r="A24" s="4"/>
      <c r="B24" s="14" t="s">
        <v>23</v>
      </c>
      <c r="C24" s="56">
        <v>721</v>
      </c>
      <c r="D24" s="69">
        <v>198000</v>
      </c>
      <c r="E24" s="69">
        <v>437100</v>
      </c>
      <c r="F24" s="69">
        <f t="shared" si="0"/>
        <v>635100</v>
      </c>
    </row>
    <row r="25" spans="1:6" x14ac:dyDescent="0.2">
      <c r="A25" s="4"/>
      <c r="B25" s="99" t="s">
        <v>158</v>
      </c>
      <c r="C25" s="56">
        <v>716</v>
      </c>
      <c r="D25" s="69"/>
      <c r="E25" s="69">
        <v>180000</v>
      </c>
      <c r="F25" s="69">
        <f t="shared" si="0"/>
        <v>180000</v>
      </c>
    </row>
    <row r="26" spans="1:6" x14ac:dyDescent="0.2">
      <c r="A26" s="4"/>
      <c r="B26" s="99" t="s">
        <v>159</v>
      </c>
      <c r="C26" s="100" t="s">
        <v>160</v>
      </c>
      <c r="D26" s="69"/>
      <c r="E26" s="69">
        <v>18000</v>
      </c>
      <c r="F26" s="69">
        <f t="shared" si="0"/>
        <v>18000</v>
      </c>
    </row>
    <row r="27" spans="1:6" x14ac:dyDescent="0.2">
      <c r="A27" s="4"/>
      <c r="B27" s="99" t="s">
        <v>168</v>
      </c>
      <c r="C27" s="100">
        <v>723</v>
      </c>
      <c r="D27" s="69"/>
      <c r="E27" s="69"/>
      <c r="F27" s="69">
        <f t="shared" si="0"/>
        <v>0</v>
      </c>
    </row>
    <row r="28" spans="1:6" x14ac:dyDescent="0.2">
      <c r="A28" s="4"/>
      <c r="B28" s="120" t="s">
        <v>278</v>
      </c>
      <c r="C28" s="100"/>
      <c r="D28" s="69">
        <v>101000</v>
      </c>
      <c r="E28" s="69">
        <v>195490</v>
      </c>
      <c r="F28" s="69">
        <f t="shared" si="0"/>
        <v>296490</v>
      </c>
    </row>
    <row r="29" spans="1:6" x14ac:dyDescent="0.2">
      <c r="A29" s="4"/>
      <c r="B29" s="71" t="s">
        <v>25</v>
      </c>
      <c r="C29" s="72">
        <v>731</v>
      </c>
      <c r="D29" s="69">
        <v>134000</v>
      </c>
      <c r="E29" s="69">
        <v>252700</v>
      </c>
      <c r="F29" s="69">
        <f t="shared" si="0"/>
        <v>386700</v>
      </c>
    </row>
    <row r="30" spans="1:6" x14ac:dyDescent="0.2">
      <c r="A30" s="4"/>
      <c r="B30" s="14" t="s">
        <v>26</v>
      </c>
      <c r="C30" s="56">
        <v>732</v>
      </c>
      <c r="D30" s="69">
        <v>4800</v>
      </c>
      <c r="E30" s="69">
        <v>12000</v>
      </c>
      <c r="F30" s="69">
        <f t="shared" si="0"/>
        <v>16800</v>
      </c>
    </row>
    <row r="31" spans="1:6" x14ac:dyDescent="0.2">
      <c r="A31" s="4"/>
      <c r="B31" s="14" t="s">
        <v>27</v>
      </c>
      <c r="C31" s="56">
        <v>733</v>
      </c>
      <c r="D31" s="69">
        <v>15350</v>
      </c>
      <c r="E31" s="69">
        <v>28960</v>
      </c>
      <c r="F31" s="69">
        <f t="shared" si="0"/>
        <v>44310</v>
      </c>
    </row>
    <row r="32" spans="1:6" ht="15" x14ac:dyDescent="0.35">
      <c r="A32" s="4"/>
      <c r="B32" s="14" t="s">
        <v>28</v>
      </c>
      <c r="C32" s="56">
        <v>734</v>
      </c>
      <c r="D32" s="89">
        <v>4800</v>
      </c>
      <c r="E32" s="89">
        <v>12000</v>
      </c>
      <c r="F32" s="69">
        <f t="shared" si="0"/>
        <v>16800</v>
      </c>
    </row>
    <row r="33" spans="1:6" x14ac:dyDescent="0.2">
      <c r="A33" s="4"/>
      <c r="B33" s="78" t="s">
        <v>52</v>
      </c>
      <c r="C33" s="79"/>
      <c r="D33" s="30">
        <f>SUM(D15:D32)</f>
        <v>3104450</v>
      </c>
      <c r="E33" s="30">
        <f>SUM(E15:E32)</f>
        <v>4068020</v>
      </c>
      <c r="F33" s="30">
        <f>SUM(F15:F32)</f>
        <v>7172470</v>
      </c>
    </row>
    <row r="34" spans="1:6" x14ac:dyDescent="0.2">
      <c r="A34" s="4"/>
      <c r="B34" s="78"/>
      <c r="C34" s="79"/>
      <c r="D34" s="30"/>
      <c r="E34" s="30"/>
      <c r="F34" s="30"/>
    </row>
    <row r="35" spans="1:6" x14ac:dyDescent="0.2">
      <c r="A35" s="24" t="s">
        <v>32</v>
      </c>
      <c r="B35" s="71"/>
      <c r="C35" s="56"/>
      <c r="D35" s="14"/>
      <c r="E35" s="14"/>
      <c r="F35" s="14"/>
    </row>
    <row r="36" spans="1:6" x14ac:dyDescent="0.2">
      <c r="A36" s="4"/>
      <c r="B36" s="14" t="s">
        <v>33</v>
      </c>
      <c r="C36" s="56">
        <v>751</v>
      </c>
      <c r="D36" s="69">
        <v>50000</v>
      </c>
      <c r="E36" s="209">
        <v>130000</v>
      </c>
      <c r="F36" s="69">
        <f>SUM(D36:E36)</f>
        <v>180000</v>
      </c>
    </row>
    <row r="37" spans="1:6" x14ac:dyDescent="0.2">
      <c r="A37" s="4"/>
      <c r="B37" s="99" t="s">
        <v>86</v>
      </c>
      <c r="C37" s="56">
        <v>751</v>
      </c>
      <c r="D37" s="69"/>
      <c r="E37" s="209">
        <v>10000</v>
      </c>
      <c r="F37" s="69">
        <f t="shared" ref="F37:F53" si="1">SUM(D37:E37)</f>
        <v>10000</v>
      </c>
    </row>
    <row r="38" spans="1:6" x14ac:dyDescent="0.2">
      <c r="A38" s="4"/>
      <c r="B38" s="99" t="s">
        <v>161</v>
      </c>
      <c r="C38" s="56">
        <v>760</v>
      </c>
      <c r="D38" s="69"/>
      <c r="E38" s="209">
        <v>260000</v>
      </c>
      <c r="F38" s="69">
        <f t="shared" si="1"/>
        <v>260000</v>
      </c>
    </row>
    <row r="39" spans="1:6" x14ac:dyDescent="0.2">
      <c r="A39" s="4"/>
      <c r="B39" s="120" t="s">
        <v>177</v>
      </c>
      <c r="C39" s="56"/>
      <c r="D39" s="69"/>
      <c r="E39" s="209">
        <v>114000</v>
      </c>
      <c r="F39" s="69">
        <f t="shared" si="1"/>
        <v>114000</v>
      </c>
    </row>
    <row r="40" spans="1:6" x14ac:dyDescent="0.2">
      <c r="A40" s="4"/>
      <c r="B40" s="99" t="s">
        <v>72</v>
      </c>
      <c r="C40" s="56">
        <v>772</v>
      </c>
      <c r="D40" s="69"/>
      <c r="E40" s="209">
        <v>42000</v>
      </c>
      <c r="F40" s="69">
        <f t="shared" si="1"/>
        <v>42000</v>
      </c>
    </row>
    <row r="41" spans="1:6" x14ac:dyDescent="0.2">
      <c r="A41" s="4"/>
      <c r="B41" s="99" t="s">
        <v>56</v>
      </c>
      <c r="C41" s="56">
        <v>767</v>
      </c>
      <c r="D41" s="69"/>
      <c r="E41" s="209">
        <v>184000</v>
      </c>
      <c r="F41" s="69">
        <f t="shared" si="1"/>
        <v>184000</v>
      </c>
    </row>
    <row r="42" spans="1:6" x14ac:dyDescent="0.2">
      <c r="A42" s="4"/>
      <c r="B42" s="14" t="s">
        <v>75</v>
      </c>
      <c r="C42" s="56">
        <v>753</v>
      </c>
      <c r="D42" s="69">
        <v>20000</v>
      </c>
      <c r="E42" s="69"/>
      <c r="F42" s="69">
        <f t="shared" si="1"/>
        <v>20000</v>
      </c>
    </row>
    <row r="43" spans="1:6" x14ac:dyDescent="0.2">
      <c r="A43" s="4"/>
      <c r="B43" s="99" t="s">
        <v>157</v>
      </c>
      <c r="C43" s="56">
        <v>753</v>
      </c>
      <c r="D43" s="69">
        <v>40000</v>
      </c>
      <c r="E43" s="69"/>
      <c r="F43" s="69">
        <f t="shared" si="1"/>
        <v>40000</v>
      </c>
    </row>
    <row r="44" spans="1:6" x14ac:dyDescent="0.2">
      <c r="A44" s="4"/>
      <c r="B44" s="14" t="s">
        <v>36</v>
      </c>
      <c r="C44" s="56">
        <v>755</v>
      </c>
      <c r="D44" s="69">
        <v>35000</v>
      </c>
      <c r="E44" s="209">
        <v>50000</v>
      </c>
      <c r="F44" s="69">
        <f t="shared" si="1"/>
        <v>85000</v>
      </c>
    </row>
    <row r="45" spans="1:6" x14ac:dyDescent="0.2">
      <c r="A45" s="4"/>
      <c r="B45" s="99" t="s">
        <v>155</v>
      </c>
      <c r="C45" s="56">
        <v>878</v>
      </c>
      <c r="D45" s="69"/>
      <c r="E45" s="69"/>
      <c r="F45" s="69">
        <f t="shared" si="1"/>
        <v>0</v>
      </c>
    </row>
    <row r="46" spans="1:6" x14ac:dyDescent="0.2">
      <c r="A46" s="4"/>
      <c r="B46" s="96" t="s">
        <v>156</v>
      </c>
      <c r="C46" s="56">
        <v>969</v>
      </c>
      <c r="D46" s="69">
        <v>70000</v>
      </c>
      <c r="E46" s="209">
        <v>120000</v>
      </c>
      <c r="F46" s="69">
        <f t="shared" si="1"/>
        <v>190000</v>
      </c>
    </row>
    <row r="47" spans="1:6" x14ac:dyDescent="0.2">
      <c r="A47" s="4"/>
      <c r="B47" s="14" t="s">
        <v>37</v>
      </c>
      <c r="C47" s="56">
        <v>761</v>
      </c>
      <c r="D47" s="69"/>
      <c r="E47" s="209">
        <v>120000</v>
      </c>
      <c r="F47" s="69">
        <f t="shared" si="1"/>
        <v>120000</v>
      </c>
    </row>
    <row r="48" spans="1:6" x14ac:dyDescent="0.2">
      <c r="A48" s="4"/>
      <c r="B48" s="96" t="s">
        <v>67</v>
      </c>
      <c r="C48" s="56">
        <v>766</v>
      </c>
      <c r="D48" s="69"/>
      <c r="E48" s="209">
        <v>20000</v>
      </c>
      <c r="F48" s="69">
        <f t="shared" si="1"/>
        <v>20000</v>
      </c>
    </row>
    <row r="49" spans="1:6" x14ac:dyDescent="0.2">
      <c r="A49" s="4"/>
      <c r="B49" s="71" t="s">
        <v>353</v>
      </c>
      <c r="C49" s="56">
        <v>969</v>
      </c>
      <c r="D49" s="69"/>
      <c r="E49" s="69"/>
      <c r="F49" s="69">
        <f t="shared" si="1"/>
        <v>0</v>
      </c>
    </row>
    <row r="50" spans="1:6" x14ac:dyDescent="0.2">
      <c r="A50" s="4"/>
      <c r="B50" s="96" t="s">
        <v>138</v>
      </c>
      <c r="C50" s="56">
        <v>774</v>
      </c>
      <c r="D50" s="69"/>
      <c r="E50" s="69">
        <v>0</v>
      </c>
      <c r="F50" s="69">
        <f t="shared" si="1"/>
        <v>0</v>
      </c>
    </row>
    <row r="51" spans="1:6" x14ac:dyDescent="0.2">
      <c r="A51" s="4"/>
      <c r="B51" s="71" t="s">
        <v>176</v>
      </c>
      <c r="C51" s="56">
        <v>811</v>
      </c>
      <c r="D51" s="69"/>
      <c r="E51" s="69"/>
      <c r="F51" s="69">
        <f t="shared" si="1"/>
        <v>0</v>
      </c>
    </row>
    <row r="52" spans="1:6" x14ac:dyDescent="0.2">
      <c r="A52" s="4"/>
      <c r="B52" s="71" t="s">
        <v>339</v>
      </c>
      <c r="C52" s="56">
        <v>840</v>
      </c>
      <c r="D52" s="69">
        <v>5000</v>
      </c>
      <c r="E52" s="209">
        <v>5000</v>
      </c>
      <c r="F52" s="69">
        <f t="shared" si="1"/>
        <v>10000</v>
      </c>
    </row>
    <row r="53" spans="1:6" ht="15" x14ac:dyDescent="0.35">
      <c r="A53" s="4"/>
      <c r="B53" s="71" t="s">
        <v>318</v>
      </c>
      <c r="C53" s="56">
        <v>823</v>
      </c>
      <c r="D53" s="89"/>
      <c r="E53" s="210">
        <v>10000</v>
      </c>
      <c r="F53" s="69">
        <f t="shared" si="1"/>
        <v>10000</v>
      </c>
    </row>
    <row r="54" spans="1:6" x14ac:dyDescent="0.2">
      <c r="A54" s="4"/>
      <c r="B54" s="78" t="s">
        <v>52</v>
      </c>
      <c r="C54" s="79"/>
      <c r="D54" s="57">
        <f>SUM(D36:D53)</f>
        <v>220000</v>
      </c>
      <c r="E54" s="57">
        <f>SUM(E36:E53)</f>
        <v>1065000</v>
      </c>
      <c r="F54" s="57">
        <f>SUM(F36:F53)</f>
        <v>1285000</v>
      </c>
    </row>
    <row r="55" spans="1:6" x14ac:dyDescent="0.2">
      <c r="A55" s="4"/>
      <c r="B55" s="78"/>
      <c r="C55" s="79"/>
      <c r="D55" s="83"/>
      <c r="E55" s="83"/>
      <c r="F55" s="69">
        <f t="shared" ref="F55:F60" si="2">SUM(D55:E55)</f>
        <v>0</v>
      </c>
    </row>
    <row r="56" spans="1:6" x14ac:dyDescent="0.2">
      <c r="A56" s="23" t="s">
        <v>47</v>
      </c>
      <c r="B56" s="76"/>
      <c r="C56" s="56"/>
      <c r="D56" s="69"/>
      <c r="E56" s="69"/>
      <c r="F56" s="69">
        <f t="shared" si="2"/>
        <v>0</v>
      </c>
    </row>
    <row r="57" spans="1:6" x14ac:dyDescent="0.2">
      <c r="A57" s="4"/>
      <c r="B57" s="99" t="s">
        <v>162</v>
      </c>
      <c r="C57" s="56">
        <v>233</v>
      </c>
      <c r="D57" s="69"/>
      <c r="E57" s="70"/>
      <c r="F57" s="69">
        <f t="shared" si="2"/>
        <v>0</v>
      </c>
    </row>
    <row r="58" spans="1:6" x14ac:dyDescent="0.2">
      <c r="A58" s="4"/>
      <c r="B58" s="14" t="s">
        <v>125</v>
      </c>
      <c r="C58" s="56">
        <v>222</v>
      </c>
      <c r="D58" s="69"/>
      <c r="E58" s="70"/>
      <c r="F58" s="69">
        <f t="shared" si="2"/>
        <v>0</v>
      </c>
    </row>
    <row r="59" spans="1:6" x14ac:dyDescent="0.2">
      <c r="A59" s="4"/>
      <c r="B59" s="14" t="s">
        <v>54</v>
      </c>
      <c r="C59" s="56">
        <v>223</v>
      </c>
      <c r="D59" s="70"/>
      <c r="E59" s="77">
        <v>20000</v>
      </c>
      <c r="F59" s="69">
        <f t="shared" si="2"/>
        <v>20000</v>
      </c>
    </row>
    <row r="60" spans="1:6" ht="13.5" thickBot="1" x14ac:dyDescent="0.25">
      <c r="A60" s="4"/>
      <c r="B60" s="80" t="s">
        <v>87</v>
      </c>
      <c r="C60" s="81">
        <v>240</v>
      </c>
      <c r="D60" s="85"/>
      <c r="E60" s="86"/>
      <c r="F60" s="69">
        <f t="shared" si="2"/>
        <v>0</v>
      </c>
    </row>
    <row r="61" spans="1:6" ht="13.5" thickTop="1" x14ac:dyDescent="0.2">
      <c r="A61" s="4"/>
      <c r="B61" s="78" t="s">
        <v>52</v>
      </c>
      <c r="C61" s="63"/>
      <c r="D61" s="87">
        <f>SUM(D57:D60)</f>
        <v>0</v>
      </c>
      <c r="E61" s="87">
        <f>SUM(E57:E60)</f>
        <v>20000</v>
      </c>
      <c r="F61" s="87">
        <f>SUM(F57:F60)</f>
        <v>20000</v>
      </c>
    </row>
    <row r="62" spans="1:6" x14ac:dyDescent="0.2">
      <c r="A62" s="63"/>
      <c r="B62" s="14" t="s">
        <v>48</v>
      </c>
      <c r="C62" s="14"/>
      <c r="D62" s="41">
        <f>D61+D54+D33</f>
        <v>3324450</v>
      </c>
      <c r="E62" s="41">
        <f>E61+E54+E33</f>
        <v>5153020</v>
      </c>
      <c r="F62" s="41">
        <f>D62+E62</f>
        <v>8477470</v>
      </c>
    </row>
    <row r="63" spans="1:6" x14ac:dyDescent="0.2">
      <c r="A63" s="9"/>
      <c r="B63" s="17"/>
      <c r="C63" s="17"/>
      <c r="D63" s="17"/>
      <c r="E63" s="17"/>
      <c r="F63" s="66"/>
    </row>
  </sheetData>
  <mergeCells count="5">
    <mergeCell ref="A3:E3"/>
    <mergeCell ref="A4:E4"/>
    <mergeCell ref="A5:E5"/>
    <mergeCell ref="A8:B8"/>
    <mergeCell ref="A11:B11"/>
  </mergeCells>
  <phoneticPr fontId="3" type="noConversion"/>
  <pageMargins left="0.25" right="0.25" top="0.25" bottom="0.25" header="0.5" footer="0.5"/>
  <pageSetup paperSize="9" orientation="portrait" horizontalDpi="4294967294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3"/>
  <sheetViews>
    <sheetView workbookViewId="0">
      <selection activeCell="A137" sqref="A137"/>
    </sheetView>
  </sheetViews>
  <sheetFormatPr defaultRowHeight="12.75" x14ac:dyDescent="0.2"/>
  <cols>
    <col min="1" max="1" width="4.42578125" customWidth="1"/>
    <col min="2" max="2" width="48.85546875" customWidth="1"/>
    <col min="4" max="4" width="14.7109375" hidden="1" customWidth="1"/>
    <col min="5" max="5" width="14" hidden="1" customWidth="1"/>
    <col min="6" max="6" width="13.140625" hidden="1" customWidth="1"/>
    <col min="7" max="7" width="13.85546875" hidden="1" customWidth="1"/>
    <col min="8" max="8" width="13" hidden="1" customWidth="1"/>
    <col min="9" max="9" width="14.5703125" hidden="1" customWidth="1"/>
    <col min="10" max="10" width="14" hidden="1" customWidth="1"/>
    <col min="11" max="11" width="14.5703125" hidden="1" customWidth="1"/>
    <col min="12" max="12" width="13" hidden="1" customWidth="1"/>
    <col min="13" max="14" width="12" hidden="1" customWidth="1"/>
    <col min="15" max="15" width="15.7109375" customWidth="1"/>
    <col min="18" max="18" width="14" bestFit="1" customWidth="1"/>
  </cols>
  <sheetData>
    <row r="2" spans="1:18" x14ac:dyDescent="0.2">
      <c r="A2" s="425" t="s">
        <v>1</v>
      </c>
      <c r="B2" s="425"/>
      <c r="C2" s="425"/>
      <c r="D2" s="425"/>
      <c r="E2" s="425"/>
      <c r="F2" s="425"/>
      <c r="G2" s="42"/>
      <c r="H2" s="42"/>
      <c r="I2" s="42"/>
      <c r="J2" s="42"/>
      <c r="K2" s="42"/>
      <c r="L2" s="42"/>
      <c r="M2" s="42"/>
      <c r="N2" s="42"/>
      <c r="O2" s="42"/>
    </row>
    <row r="3" spans="1:18" x14ac:dyDescent="0.2">
      <c r="A3" s="425" t="s">
        <v>2</v>
      </c>
      <c r="B3" s="425"/>
      <c r="C3" s="425"/>
      <c r="D3" s="425"/>
      <c r="E3" s="425"/>
      <c r="F3" s="425"/>
      <c r="G3" s="42"/>
      <c r="H3" s="42"/>
      <c r="I3" s="42"/>
      <c r="J3" s="42"/>
      <c r="K3" s="42"/>
      <c r="L3" s="42"/>
      <c r="M3" s="42"/>
      <c r="N3" s="42"/>
      <c r="O3" s="42"/>
    </row>
    <row r="4" spans="1:18" x14ac:dyDescent="0.2">
      <c r="A4" s="425" t="s">
        <v>133</v>
      </c>
      <c r="B4" s="425"/>
      <c r="C4" s="425"/>
      <c r="D4" s="425"/>
      <c r="E4" s="425"/>
      <c r="F4" s="425"/>
      <c r="G4" s="42"/>
      <c r="H4" s="42"/>
      <c r="I4" s="42"/>
      <c r="J4" s="42"/>
      <c r="K4" s="42"/>
      <c r="L4" s="42"/>
      <c r="M4" s="42"/>
      <c r="N4" s="42"/>
      <c r="O4" s="42"/>
    </row>
    <row r="6" spans="1:18" x14ac:dyDescent="0.2">
      <c r="A6" s="13" t="s">
        <v>51</v>
      </c>
    </row>
    <row r="7" spans="1:18" x14ac:dyDescent="0.2">
      <c r="A7" s="435" t="s">
        <v>3</v>
      </c>
      <c r="B7" s="436"/>
      <c r="C7" s="1" t="s">
        <v>4</v>
      </c>
      <c r="D7" s="1" t="s">
        <v>112</v>
      </c>
      <c r="E7" s="1" t="s">
        <v>113</v>
      </c>
      <c r="F7" s="207" t="s">
        <v>114</v>
      </c>
      <c r="G7" s="207" t="s">
        <v>115</v>
      </c>
      <c r="H7" s="207" t="s">
        <v>116</v>
      </c>
      <c r="I7" s="207" t="s">
        <v>117</v>
      </c>
      <c r="J7" s="207" t="s">
        <v>118</v>
      </c>
      <c r="K7" s="207" t="s">
        <v>119</v>
      </c>
      <c r="L7" s="207" t="s">
        <v>120</v>
      </c>
      <c r="M7" s="207" t="s">
        <v>121</v>
      </c>
      <c r="N7" s="207" t="s">
        <v>122</v>
      </c>
      <c r="O7" s="64" t="s">
        <v>387</v>
      </c>
    </row>
    <row r="8" spans="1:18" x14ac:dyDescent="0.2">
      <c r="A8" s="11"/>
      <c r="B8" s="12"/>
      <c r="C8" s="2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4" t="s">
        <v>388</v>
      </c>
    </row>
    <row r="9" spans="1:18" x14ac:dyDescent="0.2">
      <c r="A9" s="11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64"/>
    </row>
    <row r="10" spans="1:18" x14ac:dyDescent="0.2">
      <c r="A10" s="437" t="s">
        <v>12</v>
      </c>
      <c r="B10" s="449"/>
      <c r="C10" s="45" t="s">
        <v>13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65"/>
    </row>
    <row r="11" spans="1:18" x14ac:dyDescent="0.2">
      <c r="A11" s="9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t="s">
        <v>374</v>
      </c>
      <c r="R11" s="102">
        <v>12518030</v>
      </c>
    </row>
    <row r="12" spans="1:18" x14ac:dyDescent="0.2">
      <c r="A12" s="22" t="s">
        <v>30</v>
      </c>
      <c r="B12" s="6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Q12" t="s">
        <v>376</v>
      </c>
      <c r="R12" s="102">
        <v>13910495</v>
      </c>
    </row>
    <row r="13" spans="1:18" x14ac:dyDescent="0.2">
      <c r="A13" s="23" t="s">
        <v>31</v>
      </c>
      <c r="B13" s="6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Q13" t="s">
        <v>375</v>
      </c>
      <c r="R13" s="102">
        <v>1797830</v>
      </c>
    </row>
    <row r="14" spans="1:18" x14ac:dyDescent="0.2">
      <c r="A14" s="4"/>
      <c r="B14" s="14" t="s">
        <v>17</v>
      </c>
      <c r="C14" s="56">
        <v>701</v>
      </c>
      <c r="D14" s="69">
        <v>3180780</v>
      </c>
      <c r="E14" s="69">
        <v>7398060</v>
      </c>
      <c r="F14" s="69">
        <v>854920</v>
      </c>
      <c r="G14" s="69">
        <v>750980</v>
      </c>
      <c r="H14" s="69">
        <v>867260</v>
      </c>
      <c r="I14" s="69">
        <v>1413750</v>
      </c>
      <c r="J14" s="69">
        <v>1368160</v>
      </c>
      <c r="K14" s="69">
        <v>830930</v>
      </c>
      <c r="L14" s="69">
        <v>940000</v>
      </c>
      <c r="M14" s="69"/>
      <c r="N14" s="69"/>
      <c r="O14" s="69">
        <f>SUM(D14:N14)</f>
        <v>17604840</v>
      </c>
      <c r="Q14" t="s">
        <v>379</v>
      </c>
      <c r="R14" s="102">
        <v>1431015</v>
      </c>
    </row>
    <row r="15" spans="1:18" x14ac:dyDescent="0.2">
      <c r="A15" s="4"/>
      <c r="B15" s="14" t="s">
        <v>29</v>
      </c>
      <c r="C15" s="56">
        <v>742</v>
      </c>
      <c r="D15" s="69"/>
      <c r="E15" s="70"/>
      <c r="F15" s="70"/>
      <c r="G15" s="69"/>
      <c r="H15" s="70">
        <v>675918</v>
      </c>
      <c r="I15" s="70"/>
      <c r="J15" s="70"/>
      <c r="K15" s="70"/>
      <c r="L15" s="70"/>
      <c r="M15" s="70"/>
      <c r="N15" s="70"/>
      <c r="O15" s="69">
        <f t="shared" ref="O15:O32" si="0">SUM(D15:N15)</f>
        <v>675918</v>
      </c>
      <c r="Q15" t="s">
        <v>373</v>
      </c>
      <c r="R15" s="102">
        <v>2369158</v>
      </c>
    </row>
    <row r="16" spans="1:18" x14ac:dyDescent="0.2">
      <c r="A16" s="4"/>
      <c r="B16" s="71" t="s">
        <v>18</v>
      </c>
      <c r="C16" s="72">
        <v>711</v>
      </c>
      <c r="D16" s="69">
        <v>408000</v>
      </c>
      <c r="E16" s="69">
        <v>360000</v>
      </c>
      <c r="F16" s="69">
        <v>72000</v>
      </c>
      <c r="G16" s="69">
        <v>48000</v>
      </c>
      <c r="H16" s="69">
        <v>72000</v>
      </c>
      <c r="I16" s="69">
        <v>144000</v>
      </c>
      <c r="J16" s="69">
        <v>144000</v>
      </c>
      <c r="K16" s="69">
        <v>72000</v>
      </c>
      <c r="L16" s="69">
        <v>216000</v>
      </c>
      <c r="M16" s="69"/>
      <c r="N16" s="69"/>
      <c r="O16" s="69">
        <f t="shared" si="0"/>
        <v>1536000</v>
      </c>
      <c r="Q16" t="s">
        <v>380</v>
      </c>
      <c r="R16" s="102">
        <v>2848942</v>
      </c>
    </row>
    <row r="17" spans="1:18" x14ac:dyDescent="0.2">
      <c r="A17" s="4"/>
      <c r="B17" s="14" t="s">
        <v>19</v>
      </c>
      <c r="C17" s="56">
        <v>713</v>
      </c>
      <c r="D17" s="70">
        <v>126000</v>
      </c>
      <c r="E17" s="70">
        <v>819000</v>
      </c>
      <c r="F17" s="70">
        <v>67500</v>
      </c>
      <c r="G17" s="70">
        <v>67500</v>
      </c>
      <c r="H17" s="70">
        <v>67500</v>
      </c>
      <c r="I17" s="70">
        <v>67500</v>
      </c>
      <c r="J17" s="70">
        <v>67500</v>
      </c>
      <c r="K17" s="70">
        <v>67500</v>
      </c>
      <c r="L17" s="70"/>
      <c r="M17" s="70"/>
      <c r="N17" s="70">
        <v>67500</v>
      </c>
      <c r="O17" s="69">
        <f t="shared" si="0"/>
        <v>1417500</v>
      </c>
      <c r="Q17" t="s">
        <v>382</v>
      </c>
      <c r="R17" s="102">
        <v>3357210</v>
      </c>
    </row>
    <row r="18" spans="1:18" x14ac:dyDescent="0.2">
      <c r="A18" s="4"/>
      <c r="B18" s="14" t="s">
        <v>169</v>
      </c>
      <c r="C18" s="56">
        <v>713</v>
      </c>
      <c r="D18" s="69">
        <v>67500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>
        <f t="shared" si="0"/>
        <v>67500</v>
      </c>
      <c r="Q18" t="s">
        <v>381</v>
      </c>
      <c r="R18" s="102">
        <v>1846938</v>
      </c>
    </row>
    <row r="19" spans="1:18" x14ac:dyDescent="0.2">
      <c r="A19" s="4"/>
      <c r="B19" s="14" t="s">
        <v>179</v>
      </c>
      <c r="C19" s="56">
        <v>713</v>
      </c>
      <c r="D19" s="69">
        <v>42000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>
        <f t="shared" si="0"/>
        <v>42000</v>
      </c>
      <c r="Q19" t="s">
        <v>386</v>
      </c>
      <c r="R19" s="102">
        <v>734170</v>
      </c>
    </row>
    <row r="20" spans="1:18" x14ac:dyDescent="0.2">
      <c r="A20" s="4"/>
      <c r="B20" s="14" t="s">
        <v>20</v>
      </c>
      <c r="C20" s="56">
        <v>714</v>
      </c>
      <c r="D20" s="69">
        <v>126000</v>
      </c>
      <c r="E20" s="69">
        <v>819000</v>
      </c>
      <c r="F20" s="69">
        <v>67500</v>
      </c>
      <c r="G20" s="69">
        <v>67500</v>
      </c>
      <c r="H20" s="69">
        <v>67500</v>
      </c>
      <c r="I20" s="69">
        <v>67500</v>
      </c>
      <c r="J20" s="69">
        <v>67500</v>
      </c>
      <c r="K20" s="69">
        <v>67500</v>
      </c>
      <c r="L20" s="69"/>
      <c r="M20" s="69"/>
      <c r="N20" s="69"/>
      <c r="O20" s="69">
        <f t="shared" si="0"/>
        <v>1350000</v>
      </c>
      <c r="Q20" t="s">
        <v>377</v>
      </c>
      <c r="R20" s="102">
        <v>5578511</v>
      </c>
    </row>
    <row r="21" spans="1:18" x14ac:dyDescent="0.2">
      <c r="A21" s="4"/>
      <c r="B21" s="14" t="s">
        <v>104</v>
      </c>
      <c r="C21" s="56">
        <v>717</v>
      </c>
      <c r="D21" s="69"/>
      <c r="E21" s="69"/>
      <c r="F21" s="69">
        <v>0</v>
      </c>
      <c r="G21" s="69">
        <v>0</v>
      </c>
      <c r="H21" s="69">
        <v>0</v>
      </c>
      <c r="I21" s="69">
        <v>0</v>
      </c>
      <c r="J21" s="69"/>
      <c r="K21" s="69"/>
      <c r="L21" s="69"/>
      <c r="M21" s="69"/>
      <c r="N21" s="69"/>
      <c r="O21" s="69">
        <f t="shared" si="0"/>
        <v>0</v>
      </c>
      <c r="Q21" t="s">
        <v>378</v>
      </c>
      <c r="R21" s="102">
        <v>30000</v>
      </c>
    </row>
    <row r="22" spans="1:18" x14ac:dyDescent="0.2">
      <c r="A22" s="4"/>
      <c r="B22" s="14" t="s">
        <v>21</v>
      </c>
      <c r="C22" s="56">
        <v>715</v>
      </c>
      <c r="D22" s="69">
        <v>85000</v>
      </c>
      <c r="E22" s="69">
        <v>75000</v>
      </c>
      <c r="F22" s="69">
        <v>15000</v>
      </c>
      <c r="G22" s="69">
        <v>10000</v>
      </c>
      <c r="H22" s="69">
        <v>15000</v>
      </c>
      <c r="I22" s="69">
        <v>30000</v>
      </c>
      <c r="J22" s="69">
        <v>30000</v>
      </c>
      <c r="K22" s="69">
        <v>15000</v>
      </c>
      <c r="L22" s="69">
        <v>45000</v>
      </c>
      <c r="M22" s="69"/>
      <c r="N22" s="69"/>
      <c r="O22" s="69">
        <f t="shared" si="0"/>
        <v>320000</v>
      </c>
      <c r="R22" s="101">
        <f>SUM(R11:R21)</f>
        <v>46422299</v>
      </c>
    </row>
    <row r="23" spans="1:18" x14ac:dyDescent="0.2">
      <c r="A23" s="4"/>
      <c r="B23" s="14" t="s">
        <v>278</v>
      </c>
      <c r="C23" s="56">
        <v>749</v>
      </c>
      <c r="D23" s="69">
        <v>299100</v>
      </c>
      <c r="E23" s="69">
        <v>646505</v>
      </c>
      <c r="F23" s="69">
        <v>77250</v>
      </c>
      <c r="G23" s="69">
        <v>66585</v>
      </c>
      <c r="H23" s="69">
        <v>78280</v>
      </c>
      <c r="I23" s="69">
        <v>129820</v>
      </c>
      <c r="J23" s="69">
        <v>126020</v>
      </c>
      <c r="K23" s="69">
        <v>75250</v>
      </c>
      <c r="L23" s="69">
        <v>96500</v>
      </c>
      <c r="M23" s="69"/>
      <c r="N23" s="69"/>
      <c r="O23" s="69">
        <f t="shared" si="0"/>
        <v>1595310</v>
      </c>
      <c r="R23" s="102"/>
    </row>
    <row r="24" spans="1:18" x14ac:dyDescent="0.2">
      <c r="A24" s="4"/>
      <c r="B24" s="14" t="s">
        <v>22</v>
      </c>
      <c r="C24" s="56">
        <v>725</v>
      </c>
      <c r="D24" s="69">
        <v>530130</v>
      </c>
      <c r="E24" s="69">
        <v>1233010</v>
      </c>
      <c r="F24" s="69">
        <v>142500</v>
      </c>
      <c r="G24" s="69">
        <v>125200</v>
      </c>
      <c r="H24" s="69">
        <v>144550</v>
      </c>
      <c r="I24" s="69">
        <v>235630</v>
      </c>
      <c r="J24" s="69">
        <v>228030</v>
      </c>
      <c r="K24" s="69">
        <v>138488</v>
      </c>
      <c r="L24" s="69">
        <v>157000</v>
      </c>
      <c r="M24" s="69"/>
      <c r="N24" s="69"/>
      <c r="O24" s="69">
        <f t="shared" si="0"/>
        <v>2934538</v>
      </c>
      <c r="R24" s="102"/>
    </row>
    <row r="25" spans="1:18" x14ac:dyDescent="0.2">
      <c r="A25" s="4"/>
      <c r="B25" s="14" t="s">
        <v>23</v>
      </c>
      <c r="C25" s="56">
        <v>721</v>
      </c>
      <c r="D25" s="69">
        <v>158968</v>
      </c>
      <c r="E25" s="69">
        <v>3000</v>
      </c>
      <c r="F25" s="69"/>
      <c r="G25" s="69"/>
      <c r="H25" s="69"/>
      <c r="I25" s="69"/>
      <c r="J25" s="69"/>
      <c r="K25" s="69"/>
      <c r="L25" s="69"/>
      <c r="M25" s="69"/>
      <c r="N25" s="69"/>
      <c r="O25" s="69">
        <f t="shared" si="0"/>
        <v>161968</v>
      </c>
      <c r="R25" s="102"/>
    </row>
    <row r="26" spans="1:18" x14ac:dyDescent="0.2">
      <c r="A26" s="4"/>
      <c r="B26" s="14" t="s">
        <v>24</v>
      </c>
      <c r="C26" s="56">
        <v>724</v>
      </c>
      <c r="D26" s="69">
        <v>85000</v>
      </c>
      <c r="E26" s="69">
        <v>75000</v>
      </c>
      <c r="F26" s="69">
        <v>15000</v>
      </c>
      <c r="G26" s="69">
        <v>10000</v>
      </c>
      <c r="H26" s="69">
        <v>15000</v>
      </c>
      <c r="I26" s="69">
        <v>30000</v>
      </c>
      <c r="J26" s="69">
        <v>30000</v>
      </c>
      <c r="K26" s="69">
        <v>15000</v>
      </c>
      <c r="L26" s="69">
        <v>50000</v>
      </c>
      <c r="M26" s="69"/>
      <c r="N26" s="69"/>
      <c r="O26" s="69">
        <f t="shared" si="0"/>
        <v>325000</v>
      </c>
      <c r="R26" s="102"/>
    </row>
    <row r="27" spans="1:18" x14ac:dyDescent="0.2">
      <c r="A27" s="4"/>
      <c r="B27" s="14" t="s">
        <v>80</v>
      </c>
      <c r="C27" s="56">
        <v>723</v>
      </c>
      <c r="D27" s="69"/>
      <c r="E27" s="69"/>
      <c r="F27" s="69"/>
      <c r="G27" s="69"/>
      <c r="H27" s="69"/>
      <c r="I27" s="69">
        <v>75000</v>
      </c>
      <c r="J27" s="69">
        <v>60000</v>
      </c>
      <c r="K27" s="69"/>
      <c r="L27" s="69"/>
      <c r="M27" s="69"/>
      <c r="N27" s="69"/>
      <c r="O27" s="69">
        <f t="shared" si="0"/>
        <v>135000</v>
      </c>
      <c r="R27" s="102"/>
    </row>
    <row r="28" spans="1:18" x14ac:dyDescent="0.2">
      <c r="A28" s="4"/>
      <c r="B28" s="71" t="s">
        <v>25</v>
      </c>
      <c r="C28" s="72">
        <v>731</v>
      </c>
      <c r="D28" s="69">
        <v>381700</v>
      </c>
      <c r="E28" s="69">
        <v>887770</v>
      </c>
      <c r="F28" s="69">
        <v>102600</v>
      </c>
      <c r="G28" s="69">
        <v>90120</v>
      </c>
      <c r="H28" s="69">
        <v>105000</v>
      </c>
      <c r="I28" s="69">
        <v>169700</v>
      </c>
      <c r="J28" s="69">
        <v>164180</v>
      </c>
      <c r="K28" s="69">
        <v>99720</v>
      </c>
      <c r="L28" s="69">
        <v>113000</v>
      </c>
      <c r="M28" s="69"/>
      <c r="N28" s="69"/>
      <c r="O28" s="69">
        <f t="shared" si="0"/>
        <v>2113790</v>
      </c>
      <c r="R28" s="102"/>
    </row>
    <row r="29" spans="1:18" x14ac:dyDescent="0.2">
      <c r="A29" s="4"/>
      <c r="B29" s="14" t="s">
        <v>26</v>
      </c>
      <c r="C29" s="56">
        <v>732</v>
      </c>
      <c r="D29" s="69">
        <v>20400</v>
      </c>
      <c r="E29" s="69">
        <v>18000</v>
      </c>
      <c r="F29" s="69">
        <v>12000</v>
      </c>
      <c r="G29" s="69">
        <v>2400</v>
      </c>
      <c r="H29" s="69">
        <v>3600</v>
      </c>
      <c r="I29" s="69">
        <v>7200</v>
      </c>
      <c r="J29" s="69">
        <v>7200</v>
      </c>
      <c r="K29" s="69">
        <v>3600</v>
      </c>
      <c r="L29" s="69">
        <v>10800</v>
      </c>
      <c r="M29" s="69"/>
      <c r="N29" s="69"/>
      <c r="O29" s="69">
        <f t="shared" si="0"/>
        <v>85200</v>
      </c>
      <c r="R29" s="102"/>
    </row>
    <row r="30" spans="1:18" x14ac:dyDescent="0.2">
      <c r="A30" s="4"/>
      <c r="B30" s="14" t="s">
        <v>27</v>
      </c>
      <c r="C30" s="56">
        <v>733</v>
      </c>
      <c r="D30" s="69">
        <v>43750</v>
      </c>
      <c r="E30" s="69">
        <v>101750</v>
      </c>
      <c r="F30" s="69">
        <v>11760</v>
      </c>
      <c r="G30" s="69">
        <v>10330</v>
      </c>
      <c r="H30" s="69">
        <v>11950</v>
      </c>
      <c r="I30" s="69">
        <v>19450</v>
      </c>
      <c r="J30" s="69">
        <v>18820</v>
      </c>
      <c r="K30" s="69">
        <v>11450</v>
      </c>
      <c r="L30" s="69">
        <v>12930</v>
      </c>
      <c r="M30" s="69"/>
      <c r="N30" s="69"/>
      <c r="O30" s="69">
        <f t="shared" si="0"/>
        <v>242190</v>
      </c>
      <c r="R30" s="102"/>
    </row>
    <row r="31" spans="1:18" x14ac:dyDescent="0.2">
      <c r="A31" s="4"/>
      <c r="B31" s="14" t="s">
        <v>28</v>
      </c>
      <c r="C31" s="56">
        <v>734</v>
      </c>
      <c r="D31" s="69">
        <v>20400</v>
      </c>
      <c r="E31" s="69">
        <v>18000</v>
      </c>
      <c r="F31" s="69">
        <v>3600</v>
      </c>
      <c r="G31" s="69">
        <v>2400</v>
      </c>
      <c r="H31" s="69">
        <v>3600</v>
      </c>
      <c r="I31" s="69">
        <v>7200</v>
      </c>
      <c r="J31" s="69">
        <v>7200</v>
      </c>
      <c r="K31" s="69">
        <v>3600</v>
      </c>
      <c r="L31" s="69">
        <v>10800</v>
      </c>
      <c r="M31" s="69"/>
      <c r="N31" s="69"/>
      <c r="O31" s="69">
        <f t="shared" si="0"/>
        <v>76800</v>
      </c>
      <c r="R31" s="102"/>
    </row>
    <row r="32" spans="1:18" ht="15.75" thickBot="1" x14ac:dyDescent="0.4">
      <c r="A32" s="4"/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69">
        <f t="shared" si="0"/>
        <v>0</v>
      </c>
      <c r="R32" s="102"/>
    </row>
    <row r="33" spans="1:18" ht="13.5" thickTop="1" x14ac:dyDescent="0.2">
      <c r="A33" s="4"/>
      <c r="B33" s="78" t="s">
        <v>52</v>
      </c>
      <c r="C33" s="79"/>
      <c r="D33" s="30">
        <f>SUM(D14:D32)</f>
        <v>5574728</v>
      </c>
      <c r="E33" s="30">
        <f>SUM(E14:E32)</f>
        <v>12454095</v>
      </c>
      <c r="F33" s="30">
        <f t="shared" ref="F33:N33" si="1">SUM(F14:F32)</f>
        <v>1441630</v>
      </c>
      <c r="G33" s="30">
        <f t="shared" si="1"/>
        <v>1251015</v>
      </c>
      <c r="H33" s="30">
        <f t="shared" si="1"/>
        <v>2127158</v>
      </c>
      <c r="I33" s="30">
        <f t="shared" si="1"/>
        <v>2396750</v>
      </c>
      <c r="J33" s="30">
        <f t="shared" si="1"/>
        <v>2318610</v>
      </c>
      <c r="K33" s="30">
        <f t="shared" si="1"/>
        <v>1400038</v>
      </c>
      <c r="L33" s="30">
        <f t="shared" si="1"/>
        <v>1652030</v>
      </c>
      <c r="M33" s="30">
        <f t="shared" si="1"/>
        <v>0</v>
      </c>
      <c r="N33" s="30">
        <f t="shared" si="1"/>
        <v>67500</v>
      </c>
      <c r="O33" s="30">
        <f>SUM(O14:O32)</f>
        <v>30683554</v>
      </c>
      <c r="R33" s="102"/>
    </row>
    <row r="34" spans="1:18" x14ac:dyDescent="0.2">
      <c r="A34" s="4"/>
      <c r="B34" s="78"/>
      <c r="C34" s="7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R34" s="102"/>
    </row>
    <row r="35" spans="1:18" x14ac:dyDescent="0.2">
      <c r="A35" s="24" t="s">
        <v>32</v>
      </c>
      <c r="B35" s="71"/>
      <c r="C35" s="56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R35" s="102"/>
    </row>
    <row r="36" spans="1:18" x14ac:dyDescent="0.2">
      <c r="A36" s="4"/>
      <c r="B36" s="14" t="s">
        <v>33</v>
      </c>
      <c r="C36" s="56">
        <v>751</v>
      </c>
      <c r="D36" s="187">
        <v>140000</v>
      </c>
      <c r="E36" s="187">
        <v>605452</v>
      </c>
      <c r="F36" s="187">
        <v>44000</v>
      </c>
      <c r="G36" s="187">
        <v>30000</v>
      </c>
      <c r="H36" s="187">
        <v>65000</v>
      </c>
      <c r="I36" s="187">
        <v>70000</v>
      </c>
      <c r="J36" s="187">
        <v>130000</v>
      </c>
      <c r="K36" s="187">
        <v>70000</v>
      </c>
      <c r="L36" s="187"/>
      <c r="M36" s="187">
        <v>30000</v>
      </c>
      <c r="N36" s="187">
        <v>68000</v>
      </c>
      <c r="O36" s="69">
        <f>SUM(D36:N36)</f>
        <v>1252452</v>
      </c>
      <c r="R36" s="102"/>
    </row>
    <row r="37" spans="1:18" x14ac:dyDescent="0.2">
      <c r="A37" s="4"/>
      <c r="B37" s="14" t="s">
        <v>34</v>
      </c>
      <c r="C37" s="56">
        <v>751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69">
        <f t="shared" ref="O37:O61" si="2">SUM(D37:N37)</f>
        <v>0</v>
      </c>
      <c r="R37" s="102"/>
    </row>
    <row r="38" spans="1:18" x14ac:dyDescent="0.2">
      <c r="A38" s="4"/>
      <c r="B38" s="14" t="s">
        <v>165</v>
      </c>
      <c r="C38" s="56">
        <v>751</v>
      </c>
      <c r="D38" s="187">
        <v>24000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69">
        <f t="shared" si="2"/>
        <v>24000</v>
      </c>
      <c r="R38" s="102"/>
    </row>
    <row r="39" spans="1:18" x14ac:dyDescent="0.2">
      <c r="A39" s="4"/>
      <c r="B39" s="14" t="s">
        <v>35</v>
      </c>
      <c r="C39" s="56">
        <v>753</v>
      </c>
      <c r="D39" s="187">
        <v>100000</v>
      </c>
      <c r="E39" s="187">
        <v>120000</v>
      </c>
      <c r="F39" s="187"/>
      <c r="G39" s="187">
        <v>10000</v>
      </c>
      <c r="H39" s="187">
        <v>30000</v>
      </c>
      <c r="I39" s="187"/>
      <c r="J39" s="187">
        <v>30000</v>
      </c>
      <c r="K39" s="187">
        <v>18000</v>
      </c>
      <c r="L39" s="187"/>
      <c r="M39" s="187"/>
      <c r="N39" s="187"/>
      <c r="O39" s="69">
        <f t="shared" si="2"/>
        <v>308000</v>
      </c>
      <c r="R39" s="102"/>
    </row>
    <row r="40" spans="1:18" x14ac:dyDescent="0.2">
      <c r="A40" s="4"/>
      <c r="B40" s="14" t="s">
        <v>351</v>
      </c>
      <c r="C40" s="56">
        <v>753</v>
      </c>
      <c r="D40" s="187">
        <v>60000</v>
      </c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69">
        <f t="shared" si="2"/>
        <v>60000</v>
      </c>
      <c r="R40" s="102"/>
    </row>
    <row r="41" spans="1:18" x14ac:dyDescent="0.2">
      <c r="A41" s="4"/>
      <c r="B41" s="14" t="s">
        <v>36</v>
      </c>
      <c r="C41" s="56">
        <v>755</v>
      </c>
      <c r="D41" s="187">
        <v>404000</v>
      </c>
      <c r="E41" s="187">
        <v>100000</v>
      </c>
      <c r="F41" s="187">
        <v>30000</v>
      </c>
      <c r="G41" s="187">
        <v>50000</v>
      </c>
      <c r="H41" s="187">
        <v>70000</v>
      </c>
      <c r="I41" s="187">
        <v>70000</v>
      </c>
      <c r="J41" s="187">
        <v>170000</v>
      </c>
      <c r="K41" s="187">
        <v>75500</v>
      </c>
      <c r="L41" s="187">
        <v>40000</v>
      </c>
      <c r="M41" s="187"/>
      <c r="N41" s="187">
        <v>151670</v>
      </c>
      <c r="O41" s="69">
        <f t="shared" si="2"/>
        <v>1161170</v>
      </c>
      <c r="R41" s="102"/>
    </row>
    <row r="42" spans="1:18" x14ac:dyDescent="0.2">
      <c r="A42" s="4"/>
      <c r="B42" s="14" t="s">
        <v>63</v>
      </c>
      <c r="C42" s="56">
        <v>756</v>
      </c>
      <c r="D42" s="187"/>
      <c r="E42" s="187"/>
      <c r="F42" s="187"/>
      <c r="G42" s="187"/>
      <c r="H42" s="187"/>
      <c r="I42" s="187"/>
      <c r="J42" s="187">
        <v>150000</v>
      </c>
      <c r="K42" s="187"/>
      <c r="L42" s="187"/>
      <c r="M42" s="187"/>
      <c r="N42" s="187"/>
      <c r="O42" s="69">
        <f t="shared" si="2"/>
        <v>150000</v>
      </c>
      <c r="R42" s="102"/>
    </row>
    <row r="43" spans="1:18" x14ac:dyDescent="0.2">
      <c r="A43" s="4"/>
      <c r="B43" s="14" t="s">
        <v>124</v>
      </c>
      <c r="C43" s="56">
        <v>771</v>
      </c>
      <c r="D43" s="187"/>
      <c r="E43" s="187"/>
      <c r="F43" s="187"/>
      <c r="G43" s="187"/>
      <c r="H43" s="187"/>
      <c r="I43" s="187"/>
      <c r="J43" s="187">
        <v>5000</v>
      </c>
      <c r="K43" s="187"/>
      <c r="L43" s="187"/>
      <c r="M43" s="187"/>
      <c r="N43" s="187"/>
      <c r="O43" s="69">
        <f t="shared" si="2"/>
        <v>5000</v>
      </c>
      <c r="R43" s="102"/>
    </row>
    <row r="44" spans="1:18" x14ac:dyDescent="0.2">
      <c r="A44" s="4"/>
      <c r="B44" s="14" t="s">
        <v>123</v>
      </c>
      <c r="C44" s="56">
        <v>765</v>
      </c>
      <c r="D44" s="187">
        <v>23850</v>
      </c>
      <c r="E44" s="187">
        <v>5000</v>
      </c>
      <c r="F44" s="187"/>
      <c r="G44" s="187"/>
      <c r="H44" s="187"/>
      <c r="I44" s="187"/>
      <c r="J44" s="187"/>
      <c r="K44" s="187"/>
      <c r="L44" s="187">
        <v>40000</v>
      </c>
      <c r="M44" s="187"/>
      <c r="N44" s="187"/>
      <c r="O44" s="69">
        <f t="shared" si="2"/>
        <v>68850</v>
      </c>
      <c r="R44" s="102"/>
    </row>
    <row r="45" spans="1:18" x14ac:dyDescent="0.2">
      <c r="A45" s="4"/>
      <c r="B45" s="14" t="s">
        <v>56</v>
      </c>
      <c r="C45" s="56">
        <v>767</v>
      </c>
      <c r="D45" s="187">
        <v>80351</v>
      </c>
      <c r="E45" s="187">
        <v>100000</v>
      </c>
      <c r="F45" s="187"/>
      <c r="G45" s="187"/>
      <c r="H45" s="187"/>
      <c r="I45" s="187"/>
      <c r="J45" s="187"/>
      <c r="K45" s="187"/>
      <c r="L45" s="187">
        <v>1725281</v>
      </c>
      <c r="M45" s="187"/>
      <c r="N45" s="187"/>
      <c r="O45" s="69">
        <f t="shared" si="2"/>
        <v>1905632</v>
      </c>
      <c r="R45" s="102"/>
    </row>
    <row r="46" spans="1:18" x14ac:dyDescent="0.2">
      <c r="A46" s="4"/>
      <c r="B46" s="14" t="s">
        <v>102</v>
      </c>
      <c r="C46" s="56">
        <v>754</v>
      </c>
      <c r="D46" s="195">
        <v>30000</v>
      </c>
      <c r="E46" s="187"/>
      <c r="F46" s="187"/>
      <c r="G46" s="195"/>
      <c r="H46" s="187"/>
      <c r="I46" s="187"/>
      <c r="J46" s="187"/>
      <c r="K46" s="187"/>
      <c r="L46" s="187"/>
      <c r="M46" s="187"/>
      <c r="N46" s="187"/>
      <c r="O46" s="69">
        <f t="shared" si="2"/>
        <v>30000</v>
      </c>
      <c r="R46" s="102"/>
    </row>
    <row r="47" spans="1:18" x14ac:dyDescent="0.2">
      <c r="A47" s="4"/>
      <c r="B47" s="14" t="s">
        <v>343</v>
      </c>
      <c r="C47" s="56">
        <v>761</v>
      </c>
      <c r="D47" s="187">
        <v>350000</v>
      </c>
      <c r="E47" s="187"/>
      <c r="F47" s="187"/>
      <c r="G47" s="187"/>
      <c r="H47" s="187"/>
      <c r="I47" s="187"/>
      <c r="J47" s="187"/>
      <c r="K47" s="187"/>
      <c r="L47" s="187">
        <v>600000</v>
      </c>
      <c r="M47" s="187"/>
      <c r="N47" s="187">
        <v>150000</v>
      </c>
      <c r="O47" s="69">
        <f t="shared" si="2"/>
        <v>1100000</v>
      </c>
      <c r="R47" s="102"/>
    </row>
    <row r="48" spans="1:18" x14ac:dyDescent="0.2">
      <c r="A48" s="4"/>
      <c r="B48" s="14" t="s">
        <v>126</v>
      </c>
      <c r="C48" s="56">
        <v>766</v>
      </c>
      <c r="D48" s="187"/>
      <c r="E48" s="187"/>
      <c r="F48" s="187"/>
      <c r="G48" s="187"/>
      <c r="H48" s="187"/>
      <c r="I48" s="187"/>
      <c r="J48" s="187"/>
      <c r="K48" s="187"/>
      <c r="L48" s="187">
        <v>650000</v>
      </c>
      <c r="M48" s="187"/>
      <c r="N48" s="187"/>
      <c r="O48" s="69">
        <f t="shared" si="2"/>
        <v>650000</v>
      </c>
      <c r="R48" s="102"/>
    </row>
    <row r="49" spans="1:18" x14ac:dyDescent="0.2">
      <c r="A49" s="4"/>
      <c r="B49" s="14" t="s">
        <v>38</v>
      </c>
      <c r="C49" s="56">
        <v>772</v>
      </c>
      <c r="D49" s="187">
        <v>100000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>
        <v>35000</v>
      </c>
      <c r="O49" s="69">
        <f t="shared" si="2"/>
        <v>135000</v>
      </c>
      <c r="R49" s="102"/>
    </row>
    <row r="50" spans="1:18" x14ac:dyDescent="0.2">
      <c r="A50" s="4"/>
      <c r="B50" s="14" t="s">
        <v>39</v>
      </c>
      <c r="C50" s="56">
        <v>773</v>
      </c>
      <c r="D50" s="187"/>
      <c r="E50" s="195"/>
      <c r="F50" s="195"/>
      <c r="G50" s="187"/>
      <c r="H50" s="195"/>
      <c r="I50" s="195"/>
      <c r="J50" s="195"/>
      <c r="K50" s="195"/>
      <c r="L50" s="195"/>
      <c r="M50" s="195"/>
      <c r="N50" s="195"/>
      <c r="O50" s="69">
        <f t="shared" si="2"/>
        <v>0</v>
      </c>
      <c r="R50" s="102"/>
    </row>
    <row r="51" spans="1:18" x14ac:dyDescent="0.2">
      <c r="A51" s="4"/>
      <c r="B51" s="14" t="s">
        <v>354</v>
      </c>
      <c r="C51" s="56">
        <v>778</v>
      </c>
      <c r="D51" s="187">
        <v>10000</v>
      </c>
      <c r="E51" s="195"/>
      <c r="F51" s="195"/>
      <c r="G51" s="187"/>
      <c r="H51" s="195"/>
      <c r="I51" s="195"/>
      <c r="J51" s="195"/>
      <c r="K51" s="195"/>
      <c r="L51" s="195"/>
      <c r="M51" s="195"/>
      <c r="N51" s="195"/>
      <c r="O51" s="69">
        <f t="shared" si="2"/>
        <v>10000</v>
      </c>
      <c r="R51" s="102"/>
    </row>
    <row r="52" spans="1:18" x14ac:dyDescent="0.2">
      <c r="A52" s="4"/>
      <c r="B52" s="14" t="s">
        <v>40</v>
      </c>
      <c r="C52" s="56">
        <v>780</v>
      </c>
      <c r="D52" s="187">
        <v>200000</v>
      </c>
      <c r="E52" s="187">
        <v>20000</v>
      </c>
      <c r="F52" s="187"/>
      <c r="G52" s="187"/>
      <c r="H52" s="187"/>
      <c r="I52" s="187"/>
      <c r="J52" s="187">
        <v>35000</v>
      </c>
      <c r="K52" s="187"/>
      <c r="L52" s="187"/>
      <c r="M52" s="187"/>
      <c r="N52" s="187"/>
      <c r="O52" s="69">
        <f t="shared" si="2"/>
        <v>255000</v>
      </c>
      <c r="R52" s="102"/>
    </row>
    <row r="53" spans="1:18" x14ac:dyDescent="0.2">
      <c r="A53" s="4"/>
      <c r="B53" s="14" t="s">
        <v>173</v>
      </c>
      <c r="C53" s="56">
        <v>786</v>
      </c>
      <c r="D53" s="187">
        <v>5000</v>
      </c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69">
        <f t="shared" si="2"/>
        <v>5000</v>
      </c>
      <c r="R53" s="102"/>
    </row>
    <row r="54" spans="1:18" x14ac:dyDescent="0.2">
      <c r="A54" s="4"/>
      <c r="B54" s="71" t="s">
        <v>392</v>
      </c>
      <c r="C54" s="56">
        <v>821</v>
      </c>
      <c r="D54" s="187">
        <v>10000</v>
      </c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69">
        <f t="shared" si="2"/>
        <v>10000</v>
      </c>
      <c r="R54" s="102"/>
    </row>
    <row r="55" spans="1:18" x14ac:dyDescent="0.2">
      <c r="A55" s="4"/>
      <c r="B55" s="71" t="s">
        <v>344</v>
      </c>
      <c r="C55" s="56">
        <v>811</v>
      </c>
      <c r="D55" s="187">
        <v>300000</v>
      </c>
      <c r="E55" s="187">
        <v>50000</v>
      </c>
      <c r="F55" s="187"/>
      <c r="G55" s="187"/>
      <c r="H55" s="187"/>
      <c r="I55" s="187"/>
      <c r="J55" s="187"/>
      <c r="K55" s="187"/>
      <c r="L55" s="187">
        <v>130000</v>
      </c>
      <c r="M55" s="187"/>
      <c r="N55" s="187">
        <v>40000</v>
      </c>
      <c r="O55" s="69">
        <f t="shared" si="2"/>
        <v>520000</v>
      </c>
      <c r="R55" s="102"/>
    </row>
    <row r="56" spans="1:18" x14ac:dyDescent="0.2">
      <c r="A56" s="4"/>
      <c r="B56" s="71" t="s">
        <v>342</v>
      </c>
      <c r="C56" s="56">
        <v>840</v>
      </c>
      <c r="D56" s="195">
        <v>70000</v>
      </c>
      <c r="E56" s="187">
        <v>20000</v>
      </c>
      <c r="F56" s="187"/>
      <c r="G56" s="195"/>
      <c r="H56" s="187">
        <v>10000</v>
      </c>
      <c r="I56" s="187">
        <v>5000</v>
      </c>
      <c r="J56" s="187">
        <v>10000</v>
      </c>
      <c r="K56" s="187"/>
      <c r="L56" s="187"/>
      <c r="M56" s="187"/>
      <c r="N56" s="187"/>
      <c r="O56" s="69">
        <f t="shared" si="2"/>
        <v>115000</v>
      </c>
      <c r="R56" s="102"/>
    </row>
    <row r="57" spans="1:18" x14ac:dyDescent="0.2">
      <c r="A57" s="4"/>
      <c r="B57" s="71" t="s">
        <v>346</v>
      </c>
      <c r="C57" s="56">
        <v>815</v>
      </c>
      <c r="D57" s="195">
        <v>250000</v>
      </c>
      <c r="E57" s="187"/>
      <c r="F57" s="187"/>
      <c r="G57" s="195"/>
      <c r="H57" s="187"/>
      <c r="I57" s="187"/>
      <c r="J57" s="187">
        <v>50000</v>
      </c>
      <c r="K57" s="187"/>
      <c r="L57" s="187"/>
      <c r="M57" s="187"/>
      <c r="N57" s="187"/>
      <c r="O57" s="69">
        <f t="shared" si="2"/>
        <v>300000</v>
      </c>
      <c r="R57" s="102"/>
    </row>
    <row r="58" spans="1:18" x14ac:dyDescent="0.2">
      <c r="A58" s="4"/>
      <c r="B58" s="71" t="s">
        <v>340</v>
      </c>
      <c r="C58" s="56">
        <v>823</v>
      </c>
      <c r="D58" s="69">
        <v>70000</v>
      </c>
      <c r="E58" s="69">
        <v>30000</v>
      </c>
      <c r="F58" s="69">
        <v>5000</v>
      </c>
      <c r="G58" s="69">
        <v>10000</v>
      </c>
      <c r="H58" s="69">
        <v>15000</v>
      </c>
      <c r="I58" s="69">
        <v>15000</v>
      </c>
      <c r="J58" s="69">
        <v>20000</v>
      </c>
      <c r="K58" s="69">
        <v>0</v>
      </c>
      <c r="L58" s="69"/>
      <c r="M58" s="69"/>
      <c r="N58" s="69"/>
      <c r="O58" s="69">
        <f t="shared" si="2"/>
        <v>165000</v>
      </c>
      <c r="R58" s="102"/>
    </row>
    <row r="59" spans="1:18" x14ac:dyDescent="0.2">
      <c r="A59" s="4"/>
      <c r="B59" s="71" t="s">
        <v>147</v>
      </c>
      <c r="C59" s="56">
        <v>787</v>
      </c>
      <c r="D59" s="69">
        <v>225000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>
        <f t="shared" si="2"/>
        <v>225000</v>
      </c>
      <c r="R59" s="102"/>
    </row>
    <row r="60" spans="1:18" x14ac:dyDescent="0.2">
      <c r="A60" s="4"/>
      <c r="B60" s="71" t="s">
        <v>42</v>
      </c>
      <c r="C60" s="56">
        <v>829</v>
      </c>
      <c r="D60" s="69">
        <v>31500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>
        <f t="shared" si="2"/>
        <v>31500</v>
      </c>
      <c r="R60" s="102"/>
    </row>
    <row r="61" spans="1:18" x14ac:dyDescent="0.2">
      <c r="A61" s="10"/>
      <c r="B61" s="71" t="s">
        <v>328</v>
      </c>
      <c r="C61" s="56">
        <v>841</v>
      </c>
      <c r="D61" s="69">
        <v>275000</v>
      </c>
      <c r="E61" s="69"/>
      <c r="F61" s="69"/>
      <c r="G61" s="69"/>
      <c r="H61" s="69"/>
      <c r="I61" s="69"/>
      <c r="J61" s="69"/>
      <c r="K61" s="69"/>
      <c r="L61" s="187">
        <v>100000</v>
      </c>
      <c r="M61" s="69"/>
      <c r="N61" s="69">
        <v>70000</v>
      </c>
      <c r="O61" s="69">
        <f t="shared" si="2"/>
        <v>445000</v>
      </c>
      <c r="R61" s="102"/>
    </row>
    <row r="62" spans="1:18" x14ac:dyDescent="0.2">
      <c r="A62" s="4"/>
      <c r="B62" s="185"/>
      <c r="C62" s="183"/>
      <c r="D62" s="154"/>
      <c r="E62" s="154"/>
      <c r="F62" s="154"/>
      <c r="G62" s="154"/>
      <c r="H62" s="154"/>
      <c r="I62" s="154"/>
      <c r="J62" s="154"/>
      <c r="K62" s="154"/>
      <c r="L62" s="186"/>
      <c r="M62" s="154"/>
      <c r="N62" s="154"/>
      <c r="O62" s="154"/>
      <c r="R62" s="102"/>
    </row>
    <row r="63" spans="1:18" x14ac:dyDescent="0.2">
      <c r="A63" s="4"/>
      <c r="B63" s="185"/>
      <c r="C63" s="183"/>
      <c r="D63" s="154"/>
      <c r="E63" s="154"/>
      <c r="F63" s="154"/>
      <c r="G63" s="154"/>
      <c r="H63" s="154"/>
      <c r="I63" s="154"/>
      <c r="J63" s="154"/>
      <c r="K63" s="154"/>
      <c r="L63" s="186"/>
      <c r="M63" s="154"/>
      <c r="N63" s="154"/>
      <c r="O63" s="154"/>
      <c r="R63" s="102"/>
    </row>
    <row r="64" spans="1:18" x14ac:dyDescent="0.2">
      <c r="A64" s="4"/>
      <c r="B64" s="185"/>
      <c r="C64" s="183"/>
      <c r="D64" s="154"/>
      <c r="E64" s="154"/>
      <c r="F64" s="154"/>
      <c r="G64" s="154"/>
      <c r="H64" s="154"/>
      <c r="I64" s="154"/>
      <c r="J64" s="154"/>
      <c r="K64" s="154"/>
      <c r="L64" s="186"/>
      <c r="M64" s="154"/>
      <c r="N64" s="154"/>
      <c r="O64" s="154"/>
      <c r="R64" s="102"/>
    </row>
    <row r="65" spans="1:18" x14ac:dyDescent="0.2">
      <c r="A65" s="4"/>
      <c r="B65" s="185"/>
      <c r="C65" s="183"/>
      <c r="D65" s="154"/>
      <c r="E65" s="154"/>
      <c r="F65" s="154"/>
      <c r="G65" s="154"/>
      <c r="H65" s="154"/>
      <c r="I65" s="154"/>
      <c r="J65" s="154"/>
      <c r="K65" s="154"/>
      <c r="L65" s="186"/>
      <c r="M65" s="154"/>
      <c r="N65" s="154"/>
      <c r="O65" s="154"/>
      <c r="R65" s="102"/>
    </row>
    <row r="66" spans="1:18" x14ac:dyDescent="0.2">
      <c r="A66" s="4"/>
      <c r="B66" s="185"/>
      <c r="C66" s="208"/>
      <c r="D66" s="154"/>
      <c r="E66" s="154"/>
      <c r="F66" s="154"/>
      <c r="G66" s="154"/>
      <c r="H66" s="154"/>
      <c r="I66" s="154"/>
      <c r="J66" s="154"/>
      <c r="K66" s="154"/>
      <c r="L66" s="186"/>
      <c r="M66" s="154"/>
      <c r="N66" s="154"/>
      <c r="O66" s="154"/>
      <c r="R66" s="102"/>
    </row>
    <row r="67" spans="1:18" x14ac:dyDescent="0.2">
      <c r="A67" s="4"/>
      <c r="B67" s="185"/>
      <c r="C67" s="183"/>
      <c r="D67" s="154"/>
      <c r="E67" s="154"/>
      <c r="F67" s="154"/>
      <c r="G67" s="154"/>
      <c r="H67" s="154"/>
      <c r="I67" s="154"/>
      <c r="J67" s="154"/>
      <c r="K67" s="154"/>
      <c r="L67" s="186"/>
      <c r="M67" s="154"/>
      <c r="N67" s="154"/>
      <c r="O67" s="154"/>
      <c r="R67" s="102"/>
    </row>
    <row r="68" spans="1:18" x14ac:dyDescent="0.2">
      <c r="A68" s="4"/>
      <c r="B68" s="185"/>
      <c r="C68" s="183"/>
      <c r="D68" s="154"/>
      <c r="E68" s="154"/>
      <c r="F68" s="154"/>
      <c r="G68" s="154"/>
      <c r="H68" s="154"/>
      <c r="I68" s="154"/>
      <c r="J68" s="154"/>
      <c r="K68" s="154"/>
      <c r="L68" s="186"/>
      <c r="M68" s="154"/>
      <c r="N68" s="154"/>
      <c r="O68" s="154"/>
      <c r="R68" s="102"/>
    </row>
    <row r="69" spans="1:18" x14ac:dyDescent="0.2">
      <c r="A69" s="4"/>
      <c r="B69" s="185"/>
      <c r="C69" s="183"/>
      <c r="D69" s="154"/>
      <c r="E69" s="154"/>
      <c r="F69" s="154"/>
      <c r="G69" s="154"/>
      <c r="H69" s="154"/>
      <c r="I69" s="154"/>
      <c r="J69" s="154"/>
      <c r="K69" s="154"/>
      <c r="L69" s="186"/>
      <c r="M69" s="154"/>
      <c r="N69" s="154"/>
      <c r="O69" s="154"/>
      <c r="R69" s="102"/>
    </row>
    <row r="70" spans="1:18" x14ac:dyDescent="0.2">
      <c r="A70" s="9"/>
      <c r="B70" s="71"/>
      <c r="C70" s="56"/>
      <c r="D70" s="69"/>
      <c r="E70" s="69"/>
      <c r="F70" s="69"/>
      <c r="G70" s="69"/>
      <c r="H70" s="69"/>
      <c r="I70" s="69"/>
      <c r="J70" s="69"/>
      <c r="K70" s="69"/>
      <c r="L70" s="187"/>
      <c r="M70" s="69"/>
      <c r="N70" s="69"/>
      <c r="O70" s="69"/>
      <c r="R70" s="102"/>
    </row>
    <row r="71" spans="1:18" x14ac:dyDescent="0.2">
      <c r="A71" s="4"/>
      <c r="B71" s="71" t="s">
        <v>144</v>
      </c>
      <c r="C71" s="56">
        <v>878</v>
      </c>
      <c r="D71" s="69">
        <v>100000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>
        <f>SUM(D71:N71)</f>
        <v>100000</v>
      </c>
      <c r="R71" s="102"/>
    </row>
    <row r="72" spans="1:18" x14ac:dyDescent="0.2">
      <c r="A72" s="4"/>
      <c r="B72" s="71" t="s">
        <v>145</v>
      </c>
      <c r="C72" s="56">
        <v>878</v>
      </c>
      <c r="D72" s="69">
        <v>300000</v>
      </c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>
        <f t="shared" ref="O72:O92" si="3">SUM(D72:N72)</f>
        <v>300000</v>
      </c>
      <c r="R72" s="102"/>
    </row>
    <row r="73" spans="1:18" x14ac:dyDescent="0.2">
      <c r="A73" s="4"/>
      <c r="B73" s="71" t="s">
        <v>146</v>
      </c>
      <c r="C73" s="56">
        <v>878</v>
      </c>
      <c r="D73" s="69">
        <v>1000000</v>
      </c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>
        <f t="shared" si="3"/>
        <v>1000000</v>
      </c>
      <c r="R73" s="102"/>
    </row>
    <row r="74" spans="1:18" x14ac:dyDescent="0.2">
      <c r="A74" s="4"/>
      <c r="B74" s="71" t="s">
        <v>167</v>
      </c>
      <c r="C74" s="56">
        <v>882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>
        <f t="shared" si="3"/>
        <v>0</v>
      </c>
      <c r="R74" s="102"/>
    </row>
    <row r="75" spans="1:18" x14ac:dyDescent="0.2">
      <c r="A75" s="4"/>
      <c r="B75" s="14" t="s">
        <v>43</v>
      </c>
      <c r="C75" s="56">
        <v>884</v>
      </c>
      <c r="D75" s="69">
        <v>300000</v>
      </c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>
        <f t="shared" si="3"/>
        <v>300000</v>
      </c>
      <c r="R75" s="102"/>
    </row>
    <row r="76" spans="1:18" x14ac:dyDescent="0.2">
      <c r="A76" s="4"/>
      <c r="B76" s="14" t="s">
        <v>44</v>
      </c>
      <c r="C76" s="56">
        <v>892</v>
      </c>
      <c r="D76" s="69">
        <v>35000</v>
      </c>
      <c r="E76" s="69"/>
      <c r="F76" s="69"/>
      <c r="G76" s="69"/>
      <c r="H76" s="69"/>
      <c r="I76" s="69"/>
      <c r="J76" s="69">
        <v>35000</v>
      </c>
      <c r="K76" s="69"/>
      <c r="L76" s="69"/>
      <c r="M76" s="69"/>
      <c r="N76" s="69"/>
      <c r="O76" s="69">
        <f t="shared" si="3"/>
        <v>70000</v>
      </c>
      <c r="R76" s="102"/>
    </row>
    <row r="77" spans="1:18" x14ac:dyDescent="0.2">
      <c r="A77" s="4"/>
      <c r="B77" s="14" t="s">
        <v>45</v>
      </c>
      <c r="C77" s="56">
        <v>893</v>
      </c>
      <c r="D77" s="69">
        <v>75000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>
        <f t="shared" si="3"/>
        <v>75000</v>
      </c>
      <c r="R77" s="102"/>
    </row>
    <row r="78" spans="1:18" x14ac:dyDescent="0.2">
      <c r="A78" s="4"/>
      <c r="B78" s="71" t="s">
        <v>127</v>
      </c>
      <c r="C78" s="56">
        <v>969</v>
      </c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>
        <f t="shared" si="3"/>
        <v>0</v>
      </c>
      <c r="R78" s="102"/>
    </row>
    <row r="79" spans="1:18" x14ac:dyDescent="0.2">
      <c r="A79" s="4"/>
      <c r="B79" s="96" t="s">
        <v>150</v>
      </c>
      <c r="C79" s="56">
        <v>969</v>
      </c>
      <c r="D79" s="69">
        <v>150000</v>
      </c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>
        <f t="shared" si="3"/>
        <v>150000</v>
      </c>
      <c r="R79" s="102"/>
    </row>
    <row r="80" spans="1:18" x14ac:dyDescent="0.2">
      <c r="A80" s="4"/>
      <c r="B80" s="71" t="s">
        <v>336</v>
      </c>
      <c r="C80" s="56">
        <v>969</v>
      </c>
      <c r="D80" s="69">
        <v>198000</v>
      </c>
      <c r="E80" s="69">
        <v>606400</v>
      </c>
      <c r="F80" s="69">
        <v>277200</v>
      </c>
      <c r="G80" s="69">
        <v>80000</v>
      </c>
      <c r="H80" s="69"/>
      <c r="I80" s="69">
        <v>192192</v>
      </c>
      <c r="J80" s="69">
        <v>303600</v>
      </c>
      <c r="K80" s="69">
        <v>158400</v>
      </c>
      <c r="L80" s="69">
        <v>541200</v>
      </c>
      <c r="M80" s="69"/>
      <c r="N80" s="69">
        <v>80000</v>
      </c>
      <c r="O80" s="69">
        <f t="shared" si="3"/>
        <v>2436992</v>
      </c>
      <c r="R80" s="102"/>
    </row>
    <row r="81" spans="1:18" x14ac:dyDescent="0.2">
      <c r="A81" s="4"/>
      <c r="B81" s="71" t="s">
        <v>89</v>
      </c>
      <c r="C81" s="56">
        <v>969</v>
      </c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69">
        <f t="shared" si="3"/>
        <v>0</v>
      </c>
      <c r="R81" s="102"/>
    </row>
    <row r="82" spans="1:18" x14ac:dyDescent="0.2">
      <c r="A82" s="4"/>
      <c r="B82" s="71" t="s">
        <v>348</v>
      </c>
      <c r="C82" s="56"/>
      <c r="D82" s="73">
        <v>40000</v>
      </c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69">
        <f t="shared" si="3"/>
        <v>40000</v>
      </c>
      <c r="R82" s="102"/>
    </row>
    <row r="83" spans="1:18" x14ac:dyDescent="0.2">
      <c r="A83" s="4"/>
      <c r="B83" s="71" t="s">
        <v>347</v>
      </c>
      <c r="C83" s="56"/>
      <c r="D83" s="73">
        <v>200000</v>
      </c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69">
        <f t="shared" si="3"/>
        <v>200000</v>
      </c>
      <c r="R83" s="102"/>
    </row>
    <row r="84" spans="1:18" x14ac:dyDescent="0.2">
      <c r="A84" s="4"/>
      <c r="B84" s="71" t="s">
        <v>345</v>
      </c>
      <c r="C84" s="56">
        <v>969</v>
      </c>
      <c r="D84" s="73">
        <v>292000</v>
      </c>
      <c r="E84" s="73"/>
      <c r="F84" s="73"/>
      <c r="G84" s="73"/>
      <c r="H84" s="73"/>
      <c r="I84" s="73"/>
      <c r="J84" s="73"/>
      <c r="K84" s="73"/>
      <c r="L84" s="196"/>
      <c r="M84" s="73"/>
      <c r="N84" s="73"/>
      <c r="O84" s="69">
        <f t="shared" si="3"/>
        <v>292000</v>
      </c>
      <c r="R84" s="102"/>
    </row>
    <row r="85" spans="1:18" x14ac:dyDescent="0.2">
      <c r="A85" s="4"/>
      <c r="B85" s="71" t="s">
        <v>369</v>
      </c>
      <c r="C85" s="56"/>
      <c r="D85" s="73">
        <v>50000</v>
      </c>
      <c r="E85" s="73"/>
      <c r="F85" s="73"/>
      <c r="G85" s="73"/>
      <c r="H85" s="73"/>
      <c r="I85" s="73"/>
      <c r="J85" s="73"/>
      <c r="K85" s="73"/>
      <c r="L85" s="196"/>
      <c r="M85" s="73"/>
      <c r="N85" s="73"/>
      <c r="O85" s="69">
        <f t="shared" si="3"/>
        <v>50000</v>
      </c>
      <c r="R85" s="102"/>
    </row>
    <row r="86" spans="1:18" x14ac:dyDescent="0.2">
      <c r="A86" s="4"/>
      <c r="B86" s="71" t="s">
        <v>370</v>
      </c>
      <c r="C86" s="56"/>
      <c r="D86" s="73">
        <v>50000</v>
      </c>
      <c r="E86" s="73"/>
      <c r="F86" s="73"/>
      <c r="G86" s="73"/>
      <c r="H86" s="73"/>
      <c r="I86" s="73"/>
      <c r="J86" s="73"/>
      <c r="K86" s="73"/>
      <c r="L86" s="196"/>
      <c r="M86" s="73"/>
      <c r="N86" s="73"/>
      <c r="O86" s="69">
        <f t="shared" si="3"/>
        <v>50000</v>
      </c>
      <c r="R86" s="102"/>
    </row>
    <row r="87" spans="1:18" x14ac:dyDescent="0.2">
      <c r="A87" s="4"/>
      <c r="B87" s="71" t="s">
        <v>371</v>
      </c>
      <c r="C87" s="56"/>
      <c r="D87" s="73">
        <v>525000</v>
      </c>
      <c r="E87" s="73"/>
      <c r="F87" s="73"/>
      <c r="G87" s="73"/>
      <c r="H87" s="73"/>
      <c r="I87" s="73"/>
      <c r="J87" s="73"/>
      <c r="K87" s="73"/>
      <c r="L87" s="196"/>
      <c r="M87" s="73"/>
      <c r="N87" s="73"/>
      <c r="O87" s="69">
        <f t="shared" si="3"/>
        <v>525000</v>
      </c>
      <c r="R87" s="102"/>
    </row>
    <row r="88" spans="1:18" x14ac:dyDescent="0.2">
      <c r="A88" s="4"/>
      <c r="B88" s="71" t="s">
        <v>391</v>
      </c>
      <c r="C88" s="56"/>
      <c r="D88" s="73">
        <v>70000</v>
      </c>
      <c r="E88" s="73"/>
      <c r="F88" s="73"/>
      <c r="G88" s="73"/>
      <c r="H88" s="73"/>
      <c r="I88" s="73"/>
      <c r="J88" s="73"/>
      <c r="K88" s="73"/>
      <c r="L88" s="196"/>
      <c r="M88" s="73"/>
      <c r="N88" s="73"/>
      <c r="O88" s="69">
        <f t="shared" si="3"/>
        <v>70000</v>
      </c>
      <c r="R88" s="102"/>
    </row>
    <row r="89" spans="1:18" x14ac:dyDescent="0.2">
      <c r="A89" s="4"/>
      <c r="B89" s="71" t="s">
        <v>372</v>
      </c>
      <c r="C89" s="56"/>
      <c r="D89" s="73">
        <v>221601</v>
      </c>
      <c r="E89" s="73"/>
      <c r="F89" s="73"/>
      <c r="G89" s="73"/>
      <c r="H89" s="73"/>
      <c r="I89" s="73"/>
      <c r="J89" s="73"/>
      <c r="K89" s="73"/>
      <c r="L89" s="196"/>
      <c r="M89" s="73"/>
      <c r="N89" s="73"/>
      <c r="O89" s="69">
        <f t="shared" si="3"/>
        <v>221601</v>
      </c>
      <c r="R89" s="102"/>
    </row>
    <row r="90" spans="1:18" x14ac:dyDescent="0.2">
      <c r="A90" s="4"/>
      <c r="B90" s="71" t="s">
        <v>109</v>
      </c>
      <c r="C90" s="56">
        <v>878</v>
      </c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69">
        <f t="shared" si="3"/>
        <v>0</v>
      </c>
      <c r="R90" s="102"/>
    </row>
    <row r="91" spans="1:18" x14ac:dyDescent="0.2">
      <c r="A91" s="4"/>
      <c r="B91" s="74" t="s">
        <v>106</v>
      </c>
      <c r="C91" s="56">
        <v>878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69">
        <f t="shared" si="3"/>
        <v>0</v>
      </c>
      <c r="R91" s="102"/>
    </row>
    <row r="92" spans="1:18" ht="13.5" thickBot="1" x14ac:dyDescent="0.25">
      <c r="A92" s="4"/>
      <c r="B92" s="84" t="s">
        <v>94</v>
      </c>
      <c r="C92" s="81">
        <v>969</v>
      </c>
      <c r="D92" s="85"/>
      <c r="E92" s="86"/>
      <c r="F92" s="86"/>
      <c r="G92" s="85"/>
      <c r="H92" s="86"/>
      <c r="I92" s="86"/>
      <c r="J92" s="86"/>
      <c r="K92" s="86"/>
      <c r="L92" s="86"/>
      <c r="M92" s="86"/>
      <c r="N92" s="86"/>
      <c r="O92" s="69">
        <f t="shared" si="3"/>
        <v>0</v>
      </c>
      <c r="R92" s="102"/>
    </row>
    <row r="93" spans="1:18" ht="13.5" thickTop="1" x14ac:dyDescent="0.2">
      <c r="A93" s="4"/>
      <c r="B93" s="78" t="s">
        <v>52</v>
      </c>
      <c r="C93" s="79"/>
      <c r="D93" s="83">
        <f>SUM(D36:D92)</f>
        <v>6365302</v>
      </c>
      <c r="E93" s="83">
        <f t="shared" ref="E93:N93" si="4">SUM(E36:E92)</f>
        <v>1656852</v>
      </c>
      <c r="F93" s="83">
        <f t="shared" si="4"/>
        <v>356200</v>
      </c>
      <c r="G93" s="83">
        <f t="shared" si="4"/>
        <v>180000</v>
      </c>
      <c r="H93" s="83">
        <f t="shared" si="4"/>
        <v>190000</v>
      </c>
      <c r="I93" s="83">
        <f t="shared" si="4"/>
        <v>352192</v>
      </c>
      <c r="J93" s="83">
        <f t="shared" si="4"/>
        <v>938600</v>
      </c>
      <c r="K93" s="83">
        <f t="shared" si="4"/>
        <v>321900</v>
      </c>
      <c r="L93" s="83">
        <f t="shared" si="4"/>
        <v>3826481</v>
      </c>
      <c r="M93" s="83">
        <f t="shared" si="4"/>
        <v>30000</v>
      </c>
      <c r="N93" s="83">
        <f t="shared" si="4"/>
        <v>594670</v>
      </c>
      <c r="O93" s="83">
        <f>SUM(O36:O92)</f>
        <v>14812197</v>
      </c>
      <c r="R93" s="102"/>
    </row>
    <row r="94" spans="1:18" x14ac:dyDescent="0.2">
      <c r="A94" s="4"/>
      <c r="B94" s="78"/>
      <c r="C94" s="79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R94" s="102"/>
    </row>
    <row r="95" spans="1:18" x14ac:dyDescent="0.2">
      <c r="A95" s="23" t="s">
        <v>47</v>
      </c>
      <c r="B95" s="76"/>
      <c r="C95" s="56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R95" s="102"/>
    </row>
    <row r="96" spans="1:18" x14ac:dyDescent="0.2">
      <c r="A96" s="23"/>
      <c r="B96" s="76" t="s">
        <v>166</v>
      </c>
      <c r="C96" s="56">
        <v>201</v>
      </c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70">
        <f>SUM(D96:N96)</f>
        <v>0</v>
      </c>
    </row>
    <row r="97" spans="1:15" x14ac:dyDescent="0.2">
      <c r="A97" s="4"/>
      <c r="B97" s="14" t="s">
        <v>53</v>
      </c>
      <c r="C97" s="56">
        <v>221</v>
      </c>
      <c r="D97" s="69"/>
      <c r="E97" s="70"/>
      <c r="F97" s="70"/>
      <c r="G97" s="69"/>
      <c r="H97" s="70"/>
      <c r="I97" s="70"/>
      <c r="J97" s="70"/>
      <c r="K97" s="70"/>
      <c r="L97" s="70"/>
      <c r="M97" s="70"/>
      <c r="N97" s="70"/>
      <c r="O97" s="70">
        <f t="shared" ref="O97:O100" si="5">SUM(D97:N97)</f>
        <v>0</v>
      </c>
    </row>
    <row r="98" spans="1:15" x14ac:dyDescent="0.2">
      <c r="A98" s="4"/>
      <c r="B98" s="14" t="s">
        <v>125</v>
      </c>
      <c r="C98" s="56">
        <v>222</v>
      </c>
      <c r="D98" s="69">
        <v>200000</v>
      </c>
      <c r="E98" s="70"/>
      <c r="F98" s="70"/>
      <c r="G98" s="69"/>
      <c r="H98" s="70">
        <v>40000</v>
      </c>
      <c r="I98" s="70"/>
      <c r="J98" s="70">
        <v>30000</v>
      </c>
      <c r="K98" s="70">
        <v>15000</v>
      </c>
      <c r="L98" s="70"/>
      <c r="M98" s="70"/>
      <c r="N98" s="70">
        <v>32000</v>
      </c>
      <c r="O98" s="70">
        <f t="shared" si="5"/>
        <v>317000</v>
      </c>
    </row>
    <row r="99" spans="1:15" x14ac:dyDescent="0.2">
      <c r="A99" s="4"/>
      <c r="B99" s="14" t="s">
        <v>341</v>
      </c>
      <c r="C99" s="56">
        <v>223</v>
      </c>
      <c r="D99" s="70">
        <v>270000</v>
      </c>
      <c r="E99" s="77"/>
      <c r="F99" s="77"/>
      <c r="G99" s="70"/>
      <c r="H99" s="70"/>
      <c r="I99" s="77">
        <v>0</v>
      </c>
      <c r="J99" s="70">
        <v>70000</v>
      </c>
      <c r="K99" s="77">
        <v>110000</v>
      </c>
      <c r="L99" s="77"/>
      <c r="M99" s="77"/>
      <c r="N99" s="77">
        <v>40000</v>
      </c>
      <c r="O99" s="70">
        <f t="shared" si="5"/>
        <v>490000</v>
      </c>
    </row>
    <row r="100" spans="1:15" ht="13.5" thickBot="1" x14ac:dyDescent="0.25">
      <c r="A100" s="4"/>
      <c r="B100" s="80" t="s">
        <v>87</v>
      </c>
      <c r="C100" s="81">
        <v>240</v>
      </c>
      <c r="D100" s="85">
        <v>120000</v>
      </c>
      <c r="E100" s="86"/>
      <c r="F100" s="86"/>
      <c r="G100" s="85"/>
      <c r="H100" s="86"/>
      <c r="I100" s="86">
        <v>100000</v>
      </c>
      <c r="J100" s="86"/>
      <c r="K100" s="86"/>
      <c r="L100" s="86">
        <v>100000</v>
      </c>
      <c r="M100" s="86"/>
      <c r="N100" s="86"/>
      <c r="O100" s="70">
        <f t="shared" si="5"/>
        <v>320000</v>
      </c>
    </row>
    <row r="101" spans="1:15" ht="13.5" thickTop="1" x14ac:dyDescent="0.2">
      <c r="A101" s="4"/>
      <c r="B101" s="78" t="s">
        <v>52</v>
      </c>
      <c r="C101" s="63"/>
      <c r="D101" s="87">
        <f>SUM(D96:D100)</f>
        <v>590000</v>
      </c>
      <c r="E101" s="87">
        <f t="shared" ref="E101:N101" si="6">SUM(E96:E100)</f>
        <v>0</v>
      </c>
      <c r="F101" s="87">
        <f t="shared" si="6"/>
        <v>0</v>
      </c>
      <c r="G101" s="87">
        <f t="shared" si="6"/>
        <v>0</v>
      </c>
      <c r="H101" s="87">
        <f t="shared" si="6"/>
        <v>40000</v>
      </c>
      <c r="I101" s="87">
        <f t="shared" si="6"/>
        <v>100000</v>
      </c>
      <c r="J101" s="87">
        <f t="shared" si="6"/>
        <v>100000</v>
      </c>
      <c r="K101" s="87">
        <f t="shared" si="6"/>
        <v>125000</v>
      </c>
      <c r="L101" s="87">
        <f t="shared" si="6"/>
        <v>100000</v>
      </c>
      <c r="M101" s="87">
        <f t="shared" si="6"/>
        <v>0</v>
      </c>
      <c r="N101" s="87">
        <f t="shared" si="6"/>
        <v>72000</v>
      </c>
      <c r="O101" s="87">
        <f>SUM(O96:O100)</f>
        <v>1127000</v>
      </c>
    </row>
    <row r="102" spans="1:15" x14ac:dyDescent="0.2">
      <c r="A102" s="35"/>
      <c r="B102" s="14" t="s">
        <v>48</v>
      </c>
      <c r="C102" s="14"/>
      <c r="D102" s="184">
        <f>D33+D93+D101</f>
        <v>12530030</v>
      </c>
      <c r="E102" s="184">
        <f t="shared" ref="E102:N102" si="7">E33+E93+E101</f>
        <v>14110947</v>
      </c>
      <c r="F102" s="41">
        <f t="shared" si="7"/>
        <v>1797830</v>
      </c>
      <c r="G102" s="41">
        <f t="shared" si="7"/>
        <v>1431015</v>
      </c>
      <c r="H102" s="41">
        <f t="shared" si="7"/>
        <v>2357158</v>
      </c>
      <c r="I102" s="41">
        <f t="shared" si="7"/>
        <v>2848942</v>
      </c>
      <c r="J102" s="41">
        <f t="shared" si="7"/>
        <v>3357210</v>
      </c>
      <c r="K102" s="41">
        <f t="shared" si="7"/>
        <v>1846938</v>
      </c>
      <c r="L102" s="41">
        <f t="shared" si="7"/>
        <v>5578511</v>
      </c>
      <c r="M102" s="41">
        <f t="shared" si="7"/>
        <v>30000</v>
      </c>
      <c r="N102" s="41">
        <f t="shared" si="7"/>
        <v>734170</v>
      </c>
      <c r="O102" s="41">
        <f>O101+O93+O33</f>
        <v>46622751</v>
      </c>
    </row>
    <row r="103" spans="1:15" x14ac:dyDescent="0.2">
      <c r="A103" s="9"/>
      <c r="B103" s="17"/>
      <c r="C103" s="17"/>
      <c r="D103" s="17"/>
      <c r="E103" s="17"/>
      <c r="F103" s="67"/>
      <c r="G103" s="17"/>
      <c r="H103" s="17"/>
      <c r="I103" s="67"/>
      <c r="J103" s="17"/>
      <c r="K103" s="67"/>
      <c r="L103" s="67"/>
      <c r="M103" s="67"/>
      <c r="N103" s="67"/>
      <c r="O103" s="66"/>
    </row>
  </sheetData>
  <mergeCells count="5">
    <mergeCell ref="A10:B10"/>
    <mergeCell ref="A2:F2"/>
    <mergeCell ref="A3:F3"/>
    <mergeCell ref="A4:F4"/>
    <mergeCell ref="A7:B7"/>
  </mergeCells>
  <phoneticPr fontId="3" type="noConversion"/>
  <pageMargins left="0.75" right="0.75" top="1" bottom="1" header="0.5" footer="0.5"/>
  <pageSetup paperSize="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view="pageBreakPreview" topLeftCell="A45" zoomScaleNormal="100" zoomScaleSheetLayoutView="100" workbookViewId="0">
      <selection activeCell="B66" sqref="B66"/>
    </sheetView>
  </sheetViews>
  <sheetFormatPr defaultRowHeight="12.75" x14ac:dyDescent="0.2"/>
  <cols>
    <col min="1" max="1" width="3" customWidth="1"/>
    <col min="2" max="2" width="40.5703125" customWidth="1"/>
    <col min="3" max="3" width="10.28515625" hidden="1" customWidth="1"/>
    <col min="4" max="4" width="16.5703125" customWidth="1"/>
    <col min="5" max="5" width="16.7109375" style="262" customWidth="1"/>
    <col min="6" max="6" width="15.42578125" style="262" customWidth="1"/>
    <col min="7" max="7" width="16.85546875" style="262" customWidth="1"/>
    <col min="8" max="8" width="14.7109375" customWidth="1"/>
    <col min="9" max="9" width="16.7109375" customWidth="1"/>
    <col min="10" max="10" width="20.42578125" style="102" customWidth="1"/>
    <col min="11" max="11" width="12.85546875" bestFit="1" customWidth="1"/>
    <col min="12" max="12" width="10.5703125" customWidth="1"/>
  </cols>
  <sheetData>
    <row r="1" spans="1:16" x14ac:dyDescent="0.2">
      <c r="A1" s="127" t="s">
        <v>249</v>
      </c>
      <c r="I1" s="128" t="s">
        <v>250</v>
      </c>
    </row>
    <row r="4" spans="1:16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</row>
    <row r="5" spans="1:16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</row>
    <row r="6" spans="1:16" x14ac:dyDescent="0.2">
      <c r="A6" s="425" t="s">
        <v>395</v>
      </c>
      <c r="B6" s="425"/>
      <c r="C6" s="425"/>
      <c r="D6" s="425"/>
      <c r="E6" s="425"/>
      <c r="F6" s="425"/>
      <c r="G6" s="425"/>
      <c r="H6" s="425"/>
      <c r="I6" s="425"/>
    </row>
    <row r="8" spans="1:16" x14ac:dyDescent="0.2">
      <c r="A8" s="13" t="s">
        <v>57</v>
      </c>
    </row>
    <row r="9" spans="1:16" x14ac:dyDescent="0.2">
      <c r="A9" s="435" t="s">
        <v>3</v>
      </c>
      <c r="B9" s="436"/>
      <c r="C9" s="1" t="s">
        <v>4</v>
      </c>
      <c r="D9" s="1" t="s">
        <v>4</v>
      </c>
      <c r="E9" s="263" t="s">
        <v>6</v>
      </c>
      <c r="F9" s="439" t="s">
        <v>266</v>
      </c>
      <c r="G9" s="440"/>
      <c r="H9" s="441"/>
      <c r="I9" s="1"/>
      <c r="J9" s="431" t="s">
        <v>465</v>
      </c>
    </row>
    <row r="10" spans="1:16" x14ac:dyDescent="0.2">
      <c r="A10" s="11"/>
      <c r="B10" s="12"/>
      <c r="C10" s="2" t="s">
        <v>5</v>
      </c>
      <c r="D10" s="2" t="s">
        <v>5</v>
      </c>
      <c r="E10" s="264" t="s">
        <v>7</v>
      </c>
      <c r="F10" s="265" t="s">
        <v>255</v>
      </c>
      <c r="G10" s="265" t="s">
        <v>256</v>
      </c>
      <c r="H10" s="122" t="s">
        <v>257</v>
      </c>
      <c r="I10" s="122" t="s">
        <v>171</v>
      </c>
      <c r="J10" s="431"/>
      <c r="K10" s="127" t="s">
        <v>470</v>
      </c>
    </row>
    <row r="11" spans="1:16" x14ac:dyDescent="0.2">
      <c r="A11" s="11"/>
      <c r="B11" s="12"/>
      <c r="C11" s="2"/>
      <c r="D11" s="2"/>
      <c r="E11" s="264" t="s">
        <v>8</v>
      </c>
      <c r="F11" s="264" t="s">
        <v>8</v>
      </c>
      <c r="G11" s="264" t="s">
        <v>9</v>
      </c>
      <c r="H11" s="2"/>
      <c r="I11" s="122" t="s">
        <v>265</v>
      </c>
      <c r="J11" s="431"/>
    </row>
    <row r="12" spans="1:16" x14ac:dyDescent="0.2">
      <c r="A12" s="437" t="s">
        <v>12</v>
      </c>
      <c r="B12" s="438"/>
      <c r="C12" s="3" t="s">
        <v>13</v>
      </c>
      <c r="D12" s="3" t="s">
        <v>13</v>
      </c>
      <c r="E12" s="266" t="s">
        <v>14</v>
      </c>
      <c r="F12" s="267" t="s">
        <v>15</v>
      </c>
      <c r="G12" s="267" t="s">
        <v>16</v>
      </c>
      <c r="H12" s="135" t="s">
        <v>258</v>
      </c>
      <c r="I12" s="135" t="s">
        <v>259</v>
      </c>
      <c r="J12" s="431"/>
    </row>
    <row r="13" spans="1:16" x14ac:dyDescent="0.2">
      <c r="A13" s="22" t="s">
        <v>30</v>
      </c>
      <c r="B13" s="20"/>
      <c r="C13" s="8"/>
      <c r="D13" s="8"/>
      <c r="E13" s="218"/>
      <c r="F13" s="218"/>
      <c r="G13" s="218"/>
      <c r="H13" s="8"/>
      <c r="I13" s="8"/>
      <c r="J13" s="154"/>
      <c r="K13" s="17"/>
      <c r="L13" s="17"/>
      <c r="M13" s="17"/>
      <c r="N13" s="17"/>
      <c r="O13" s="17"/>
      <c r="P13" s="17"/>
    </row>
    <row r="14" spans="1:16" x14ac:dyDescent="0.2">
      <c r="A14" s="23" t="s">
        <v>135</v>
      </c>
      <c r="B14" s="20"/>
      <c r="C14" s="8"/>
      <c r="D14" s="8"/>
      <c r="E14" s="218"/>
      <c r="F14" s="218"/>
      <c r="G14" s="218"/>
      <c r="H14" s="8"/>
      <c r="I14" s="8"/>
    </row>
    <row r="15" spans="1:16" x14ac:dyDescent="0.2">
      <c r="A15" s="4"/>
      <c r="B15" s="95" t="s">
        <v>17</v>
      </c>
      <c r="C15" s="2">
        <v>701</v>
      </c>
      <c r="D15" s="122" t="s">
        <v>180</v>
      </c>
      <c r="E15" s="268">
        <f>'[1]SB PS'!$F$231</f>
        <v>7105153.6900000004</v>
      </c>
      <c r="F15" s="268">
        <f>'[2]sb (ps)'!$E$60</f>
        <v>3960365.23</v>
      </c>
      <c r="G15" s="25">
        <f>H15-F15</f>
        <v>3942894.77</v>
      </c>
      <c r="H15" s="25">
        <v>7903260</v>
      </c>
      <c r="I15" s="25">
        <f>'[3]sb office'!$I$30</f>
        <v>9841656</v>
      </c>
    </row>
    <row r="16" spans="1:16" x14ac:dyDescent="0.2">
      <c r="A16" s="4"/>
      <c r="B16" s="95" t="s">
        <v>29</v>
      </c>
      <c r="C16" s="2">
        <v>742</v>
      </c>
      <c r="D16" s="122" t="s">
        <v>181</v>
      </c>
      <c r="E16" s="268">
        <f>'[1]SB PS'!$Z$231</f>
        <v>320382.61</v>
      </c>
      <c r="F16" s="269">
        <v>0</v>
      </c>
      <c r="G16" s="25">
        <f>H16-F16</f>
        <v>3768391</v>
      </c>
      <c r="H16" s="25">
        <v>3768391</v>
      </c>
      <c r="I16" s="88">
        <v>0</v>
      </c>
    </row>
    <row r="17" spans="1:12" x14ac:dyDescent="0.2">
      <c r="A17" s="4"/>
      <c r="B17" s="95" t="s">
        <v>18</v>
      </c>
      <c r="C17" s="32">
        <v>711</v>
      </c>
      <c r="D17" s="32" t="s">
        <v>182</v>
      </c>
      <c r="E17" s="268">
        <f>'[1]SB PS'!$H$231</f>
        <v>348822.74</v>
      </c>
      <c r="F17" s="268">
        <f>'[2]sb (ps)'!$F$60</f>
        <v>180000</v>
      </c>
      <c r="G17" s="25">
        <v>180000</v>
      </c>
      <c r="H17" s="25">
        <f t="shared" ref="H17:H30" si="0">G17+F17</f>
        <v>360000</v>
      </c>
      <c r="I17" s="33">
        <f>24000*17</f>
        <v>408000</v>
      </c>
    </row>
    <row r="18" spans="1:12" hidden="1" x14ac:dyDescent="0.2">
      <c r="A18" s="4"/>
      <c r="B18" s="95"/>
      <c r="C18" s="2"/>
      <c r="D18" s="2"/>
      <c r="E18" s="270"/>
      <c r="F18" s="270"/>
      <c r="G18" s="25"/>
      <c r="H18" s="25">
        <f t="shared" si="0"/>
        <v>0</v>
      </c>
      <c r="I18" s="25">
        <f t="shared" ref="I18:I24" si="1">H18</f>
        <v>0</v>
      </c>
    </row>
    <row r="19" spans="1:12" x14ac:dyDescent="0.2">
      <c r="A19" s="4"/>
      <c r="B19" s="95" t="s">
        <v>19</v>
      </c>
      <c r="C19" s="2">
        <v>713</v>
      </c>
      <c r="D19" s="122" t="s">
        <v>183</v>
      </c>
      <c r="E19" s="268">
        <f>'[1]SB PS'!$I$231</f>
        <v>790875</v>
      </c>
      <c r="F19" s="268">
        <f>'[2]sb (ps)'!$G$60</f>
        <v>409500</v>
      </c>
      <c r="G19" s="25">
        <v>409500</v>
      </c>
      <c r="H19" s="25">
        <f t="shared" si="0"/>
        <v>819000</v>
      </c>
      <c r="I19" s="25">
        <f t="shared" si="1"/>
        <v>819000</v>
      </c>
    </row>
    <row r="20" spans="1:12" x14ac:dyDescent="0.2">
      <c r="A20" s="4"/>
      <c r="B20" s="95" t="s">
        <v>20</v>
      </c>
      <c r="C20" s="2">
        <v>714</v>
      </c>
      <c r="D20" s="122" t="s">
        <v>184</v>
      </c>
      <c r="E20" s="268">
        <f>'[1]SB PS'!$J$231</f>
        <v>790875</v>
      </c>
      <c r="F20" s="268">
        <f>'[2]sb (ps)'!$H$60</f>
        <v>409500</v>
      </c>
      <c r="G20" s="25">
        <v>409500</v>
      </c>
      <c r="H20" s="25">
        <f t="shared" si="0"/>
        <v>819000</v>
      </c>
      <c r="I20" s="25">
        <f t="shared" si="1"/>
        <v>819000</v>
      </c>
    </row>
    <row r="21" spans="1:12" x14ac:dyDescent="0.2">
      <c r="A21" s="4"/>
      <c r="B21" s="95" t="s">
        <v>365</v>
      </c>
      <c r="C21" s="2">
        <v>717</v>
      </c>
      <c r="D21" s="122" t="s">
        <v>185</v>
      </c>
      <c r="E21" s="269">
        <f>'[1]SB PS'!$O$231</f>
        <v>0</v>
      </c>
      <c r="F21" s="269">
        <v>0</v>
      </c>
      <c r="G21" s="88">
        <v>0</v>
      </c>
      <c r="H21" s="88">
        <f t="shared" si="0"/>
        <v>0</v>
      </c>
      <c r="I21" s="88">
        <f t="shared" si="1"/>
        <v>0</v>
      </c>
    </row>
    <row r="22" spans="1:12" x14ac:dyDescent="0.2">
      <c r="A22" s="4"/>
      <c r="B22" s="95" t="s">
        <v>21</v>
      </c>
      <c r="C22" s="2">
        <v>715</v>
      </c>
      <c r="D22" s="122" t="s">
        <v>186</v>
      </c>
      <c r="E22" s="268">
        <f>'[1]SB PS'!$M$231</f>
        <v>84000</v>
      </c>
      <c r="F22" s="268">
        <f>'[2]sb (ps)'!$J$60</f>
        <v>90000</v>
      </c>
      <c r="G22" s="88">
        <f>H22-F22</f>
        <v>0</v>
      </c>
      <c r="H22" s="25">
        <v>90000</v>
      </c>
      <c r="I22" s="25">
        <f>17*6000</f>
        <v>102000</v>
      </c>
      <c r="J22" s="102">
        <v>30000</v>
      </c>
    </row>
    <row r="23" spans="1:12" x14ac:dyDescent="0.2">
      <c r="A23" s="4"/>
      <c r="B23" s="95" t="s">
        <v>22</v>
      </c>
      <c r="C23" s="2">
        <v>725</v>
      </c>
      <c r="D23" s="122" t="s">
        <v>187</v>
      </c>
      <c r="E23" s="268">
        <f>'[1]SB PS'!$U$231</f>
        <v>1126063.6000000001</v>
      </c>
      <c r="F23" s="268">
        <f>'[2]sb (ps)'!$K$60</f>
        <v>657863</v>
      </c>
      <c r="G23" s="25">
        <v>659347</v>
      </c>
      <c r="H23" s="25">
        <f t="shared" si="0"/>
        <v>1317210</v>
      </c>
      <c r="I23" s="25">
        <f>'[3]sb office'!$K$30+'[3]sb office'!$L$30</f>
        <v>1640276</v>
      </c>
    </row>
    <row r="24" spans="1:12" x14ac:dyDescent="0.2">
      <c r="A24" s="4"/>
      <c r="B24" s="95" t="s">
        <v>23</v>
      </c>
      <c r="C24" s="2">
        <v>721</v>
      </c>
      <c r="D24" s="122" t="s">
        <v>188</v>
      </c>
      <c r="E24" s="269">
        <f>'[1]SB PS'!$R$231</f>
        <v>0</v>
      </c>
      <c r="F24" s="269">
        <f>'[2]sb (ps)'!$L$60</f>
        <v>0</v>
      </c>
      <c r="G24" s="25">
        <v>3000</v>
      </c>
      <c r="H24" s="25">
        <f t="shared" si="0"/>
        <v>3000</v>
      </c>
      <c r="I24" s="25">
        <f t="shared" si="1"/>
        <v>3000</v>
      </c>
    </row>
    <row r="25" spans="1:12" x14ac:dyDescent="0.2">
      <c r="A25" s="4"/>
      <c r="B25" s="95" t="s">
        <v>24</v>
      </c>
      <c r="C25" s="2">
        <v>724</v>
      </c>
      <c r="D25" s="122" t="s">
        <v>189</v>
      </c>
      <c r="E25" s="268">
        <f>'[1]SB PS'!$T$231</f>
        <v>69000</v>
      </c>
      <c r="F25" s="269">
        <f>'[2]sb (ps)'!$M$60</f>
        <v>0</v>
      </c>
      <c r="G25" s="25">
        <v>75000</v>
      </c>
      <c r="H25" s="25">
        <f t="shared" si="0"/>
        <v>75000</v>
      </c>
      <c r="I25" s="25">
        <f>17*5000</f>
        <v>85000</v>
      </c>
    </row>
    <row r="26" spans="1:12" x14ac:dyDescent="0.2">
      <c r="A26" s="4"/>
      <c r="B26" s="95" t="s">
        <v>233</v>
      </c>
      <c r="C26" s="32">
        <v>731</v>
      </c>
      <c r="D26" s="32" t="s">
        <v>190</v>
      </c>
      <c r="E26" s="268">
        <f>'[1]SB PS'!$V$231</f>
        <v>794092.6100000001</v>
      </c>
      <c r="F26" s="268">
        <f>'[2]sb (ps)'!$N$60</f>
        <v>473661.36</v>
      </c>
      <c r="G26" s="25">
        <v>474733.64</v>
      </c>
      <c r="H26" s="25">
        <f t="shared" si="0"/>
        <v>948395</v>
      </c>
      <c r="I26" s="25">
        <f>'[3]sb office'!$N$30</f>
        <v>1180998.7200000002</v>
      </c>
    </row>
    <row r="27" spans="1:12" x14ac:dyDescent="0.2">
      <c r="A27" s="4"/>
      <c r="B27" s="95" t="s">
        <v>26</v>
      </c>
      <c r="C27" s="2">
        <v>732</v>
      </c>
      <c r="D27" s="122" t="s">
        <v>191</v>
      </c>
      <c r="E27" s="268">
        <f>'[1]SB PS'!$W$231</f>
        <v>15600</v>
      </c>
      <c r="F27" s="268">
        <f>'[2]sb (ps)'!$O$60</f>
        <v>7800</v>
      </c>
      <c r="G27" s="25">
        <v>10200</v>
      </c>
      <c r="H27" s="25">
        <f t="shared" si="0"/>
        <v>18000</v>
      </c>
      <c r="I27" s="25">
        <f>'[3]sb office'!$S$30</f>
        <v>20400</v>
      </c>
    </row>
    <row r="28" spans="1:12" x14ac:dyDescent="0.2">
      <c r="A28" s="4"/>
      <c r="B28" s="95" t="s">
        <v>27</v>
      </c>
      <c r="C28" s="2">
        <v>733</v>
      </c>
      <c r="D28" s="122" t="s">
        <v>192</v>
      </c>
      <c r="E28" s="268">
        <f>'[1]SB PS'!$X$231</f>
        <v>80850</v>
      </c>
      <c r="F28" s="268">
        <f>'[2]sb (ps)'!$P$60</f>
        <v>42075</v>
      </c>
      <c r="G28" s="25">
        <f>'[2]sb (ps)'!$P$61</f>
        <v>66625</v>
      </c>
      <c r="H28" s="25">
        <f t="shared" si="0"/>
        <v>108700</v>
      </c>
      <c r="I28" s="25">
        <f>'[3]sb office'!$P$30</f>
        <v>87873.884999999995</v>
      </c>
    </row>
    <row r="29" spans="1:12" x14ac:dyDescent="0.2">
      <c r="A29" s="4"/>
      <c r="B29" s="95" t="s">
        <v>234</v>
      </c>
      <c r="C29" s="2">
        <v>734</v>
      </c>
      <c r="D29" s="122" t="s">
        <v>193</v>
      </c>
      <c r="E29" s="271">
        <f>'[1]SB PS'!$Y$231</f>
        <v>15795.12</v>
      </c>
      <c r="F29" s="271">
        <f>'[2]sb (ps)'!$Q$60</f>
        <v>8673.2999999999993</v>
      </c>
      <c r="G29" s="25">
        <v>9326.7000000000007</v>
      </c>
      <c r="H29" s="25">
        <f t="shared" si="0"/>
        <v>18000</v>
      </c>
      <c r="I29" s="25">
        <f>'[3]sb office'!$R$30</f>
        <v>20400</v>
      </c>
    </row>
    <row r="30" spans="1:12" x14ac:dyDescent="0.2">
      <c r="A30" s="4"/>
      <c r="B30" s="5" t="s">
        <v>172</v>
      </c>
      <c r="C30" s="2">
        <v>749</v>
      </c>
      <c r="D30" s="2" t="s">
        <v>279</v>
      </c>
      <c r="E30" s="272">
        <f>'[1]SB PS'!$AA$231</f>
        <v>646505</v>
      </c>
      <c r="F30" s="306">
        <f>'[2]sb (ps)'!$S$60</f>
        <v>0</v>
      </c>
      <c r="G30" s="102">
        <v>658605</v>
      </c>
      <c r="H30" s="25">
        <f t="shared" si="0"/>
        <v>658605</v>
      </c>
      <c r="I30" s="25">
        <f>'[3]sb office'!$M$30</f>
        <v>820138</v>
      </c>
    </row>
    <row r="31" spans="1:12" x14ac:dyDescent="0.2">
      <c r="A31" s="10"/>
      <c r="B31" s="148" t="s">
        <v>52</v>
      </c>
      <c r="C31" s="14"/>
      <c r="D31" s="14"/>
      <c r="E31" s="232">
        <f>SUM(E15:E30)</f>
        <v>12188015.369999999</v>
      </c>
      <c r="F31" s="232">
        <f t="shared" ref="F31:I31" si="2">SUM(F15:F30)</f>
        <v>6239437.8900000006</v>
      </c>
      <c r="G31" s="41">
        <f>SUM(G15:G30)</f>
        <v>10667123.109999999</v>
      </c>
      <c r="H31" s="232">
        <f t="shared" si="2"/>
        <v>16906561</v>
      </c>
      <c r="I31" s="41">
        <f t="shared" si="2"/>
        <v>15847742.605</v>
      </c>
    </row>
    <row r="32" spans="1:12" x14ac:dyDescent="0.2">
      <c r="A32" s="399" t="s">
        <v>101</v>
      </c>
      <c r="B32" s="161"/>
      <c r="C32" s="7"/>
      <c r="D32" s="7"/>
      <c r="E32" s="298"/>
      <c r="F32" s="298"/>
      <c r="G32" s="298"/>
      <c r="H32" s="7"/>
      <c r="I32" s="7"/>
      <c r="K32" s="102">
        <v>1000000</v>
      </c>
      <c r="L32" s="127" t="s">
        <v>471</v>
      </c>
    </row>
    <row r="33" spans="1:12" x14ac:dyDescent="0.2">
      <c r="A33" s="4"/>
      <c r="B33" s="5" t="s">
        <v>92</v>
      </c>
      <c r="C33" s="2">
        <v>751</v>
      </c>
      <c r="D33" s="432" t="s">
        <v>194</v>
      </c>
      <c r="E33" s="433">
        <f>'[4]SB MOOE'!$F$1491</f>
        <v>456070.31</v>
      </c>
      <c r="F33" s="432">
        <v>244938</v>
      </c>
      <c r="G33" s="433">
        <f>H33-F33</f>
        <v>360514</v>
      </c>
      <c r="H33" s="434">
        <v>605452</v>
      </c>
      <c r="I33" s="433">
        <f>50000*10</f>
        <v>500000</v>
      </c>
      <c r="J33" s="102">
        <v>350000</v>
      </c>
      <c r="K33" s="102">
        <v>100000</v>
      </c>
      <c r="L33" s="127" t="s">
        <v>472</v>
      </c>
    </row>
    <row r="34" spans="1:12" x14ac:dyDescent="0.2">
      <c r="A34" s="4"/>
      <c r="B34" s="6" t="s">
        <v>429</v>
      </c>
      <c r="C34" s="2"/>
      <c r="D34" s="432"/>
      <c r="E34" s="433"/>
      <c r="F34" s="432"/>
      <c r="G34" s="433"/>
      <c r="H34" s="434"/>
      <c r="I34" s="433">
        <f t="shared" ref="I34:I49" si="3">H34</f>
        <v>0</v>
      </c>
      <c r="K34" s="102">
        <v>200000</v>
      </c>
      <c r="L34" s="127" t="s">
        <v>473</v>
      </c>
    </row>
    <row r="35" spans="1:12" x14ac:dyDescent="0.2">
      <c r="A35" s="4"/>
      <c r="B35" s="6" t="s">
        <v>479</v>
      </c>
      <c r="C35" s="2"/>
      <c r="D35" s="2" t="s">
        <v>194</v>
      </c>
      <c r="E35" s="271"/>
      <c r="F35" s="268"/>
      <c r="G35" s="268"/>
      <c r="H35" s="25"/>
      <c r="I35" s="25">
        <v>50000</v>
      </c>
      <c r="K35" s="102">
        <v>105452</v>
      </c>
    </row>
    <row r="36" spans="1:12" x14ac:dyDescent="0.2">
      <c r="A36" s="10"/>
      <c r="B36" s="406" t="s">
        <v>480</v>
      </c>
      <c r="C36" s="79"/>
      <c r="D36" s="79" t="s">
        <v>194</v>
      </c>
      <c r="E36" s="272"/>
      <c r="F36" s="275"/>
      <c r="G36" s="275"/>
      <c r="H36" s="166"/>
      <c r="I36" s="166">
        <v>150000</v>
      </c>
    </row>
    <row r="37" spans="1:12" x14ac:dyDescent="0.2">
      <c r="A37" s="17"/>
      <c r="B37" s="185"/>
      <c r="C37" s="404"/>
      <c r="D37" s="404"/>
      <c r="E37" s="391"/>
      <c r="F37" s="355"/>
      <c r="G37" s="355"/>
      <c r="H37" s="154"/>
      <c r="I37" s="153" t="s">
        <v>287</v>
      </c>
    </row>
    <row r="38" spans="1:12" x14ac:dyDescent="0.2">
      <c r="A38" s="4"/>
      <c r="B38" s="5" t="s">
        <v>40</v>
      </c>
      <c r="C38" s="2">
        <v>780</v>
      </c>
      <c r="D38" s="2" t="s">
        <v>202</v>
      </c>
      <c r="E38" s="280">
        <f>'[4]SB MOOE'!$AH$1491</f>
        <v>0</v>
      </c>
      <c r="F38" s="269">
        <v>0</v>
      </c>
      <c r="G38" s="268">
        <f>'[2]sb(mooe)'!$K$57</f>
        <v>20000</v>
      </c>
      <c r="H38" s="25">
        <f t="shared" ref="H38:H49" si="4">G38+F38</f>
        <v>20000</v>
      </c>
      <c r="I38" s="25">
        <v>50000</v>
      </c>
      <c r="K38" s="102">
        <v>50000</v>
      </c>
    </row>
    <row r="39" spans="1:12" x14ac:dyDescent="0.2">
      <c r="A39" s="4"/>
      <c r="B39" s="5" t="s">
        <v>393</v>
      </c>
      <c r="C39" s="2"/>
      <c r="D39" s="2" t="s">
        <v>394</v>
      </c>
      <c r="E39" s="284">
        <f>'[4]SB MOOE'!$AI$1491</f>
        <v>0</v>
      </c>
      <c r="F39" s="270">
        <f>'[2]sb(mooe)'!$G$56</f>
        <v>30000</v>
      </c>
      <c r="G39" s="268">
        <f>'[2]sb(mooe)'!$G$57</f>
        <v>70000</v>
      </c>
      <c r="H39" s="25">
        <f t="shared" si="4"/>
        <v>100000</v>
      </c>
      <c r="I39" s="25">
        <f t="shared" si="3"/>
        <v>100000</v>
      </c>
      <c r="K39" s="102">
        <v>500000</v>
      </c>
    </row>
    <row r="40" spans="1:12" x14ac:dyDescent="0.2">
      <c r="A40" s="4"/>
      <c r="B40" s="5" t="s">
        <v>35</v>
      </c>
      <c r="C40" s="2">
        <v>753</v>
      </c>
      <c r="D40" s="2" t="s">
        <v>195</v>
      </c>
      <c r="E40" s="284">
        <f>'[4]SB MOOE'!$I$1491</f>
        <v>114880</v>
      </c>
      <c r="F40" s="270">
        <f>'[2]sb(mooe)'!$E$56</f>
        <v>71100</v>
      </c>
      <c r="G40" s="270">
        <f>'[2]sb(mooe)'!$E$57</f>
        <v>48900</v>
      </c>
      <c r="H40" s="25">
        <f t="shared" si="4"/>
        <v>120000</v>
      </c>
      <c r="I40" s="25">
        <f t="shared" si="3"/>
        <v>120000</v>
      </c>
      <c r="K40" s="102">
        <v>200000</v>
      </c>
    </row>
    <row r="41" spans="1:12" x14ac:dyDescent="0.2">
      <c r="A41" s="4"/>
      <c r="B41" s="95" t="s">
        <v>418</v>
      </c>
      <c r="C41" s="2">
        <v>755</v>
      </c>
      <c r="D41" s="2" t="s">
        <v>196</v>
      </c>
      <c r="E41" s="271">
        <f>'[4]SB MOOE'!$N$1491</f>
        <v>199708.3</v>
      </c>
      <c r="F41" s="268">
        <f>'[2]sb(mooe)'!$L$56</f>
        <v>100000</v>
      </c>
      <c r="G41" s="268">
        <f>H41-F41</f>
        <v>0</v>
      </c>
      <c r="H41" s="25">
        <v>100000</v>
      </c>
      <c r="I41" s="25">
        <f t="shared" si="3"/>
        <v>100000</v>
      </c>
      <c r="J41" s="102">
        <v>50000</v>
      </c>
      <c r="K41" s="102">
        <v>200000</v>
      </c>
    </row>
    <row r="42" spans="1:12" x14ac:dyDescent="0.2">
      <c r="A42" s="4"/>
      <c r="B42" s="95" t="s">
        <v>419</v>
      </c>
      <c r="C42" s="2">
        <v>765</v>
      </c>
      <c r="D42" s="2" t="s">
        <v>197</v>
      </c>
      <c r="E42" s="280">
        <f>'[4]SB MOOE'!$X$1491</f>
        <v>0</v>
      </c>
      <c r="F42" s="269">
        <f>'[2]sb(mooe)'!$M$56</f>
        <v>0</v>
      </c>
      <c r="G42" s="268">
        <f>'[2]sb(mooe)'!$M$57</f>
        <v>5000</v>
      </c>
      <c r="H42" s="25">
        <f t="shared" si="4"/>
        <v>5000</v>
      </c>
      <c r="I42" s="25">
        <f t="shared" si="3"/>
        <v>5000</v>
      </c>
      <c r="K42" s="102">
        <v>50000</v>
      </c>
    </row>
    <row r="43" spans="1:12" x14ac:dyDescent="0.2">
      <c r="A43" s="4"/>
      <c r="B43" s="5" t="s">
        <v>56</v>
      </c>
      <c r="C43" s="2">
        <v>767</v>
      </c>
      <c r="D43" s="2" t="s">
        <v>198</v>
      </c>
      <c r="E43" s="280">
        <f>'[4]SB MOOE'!$Z$1491</f>
        <v>0</v>
      </c>
      <c r="F43" s="269">
        <f>'[2]sb(mooe)'!$N$56</f>
        <v>0</v>
      </c>
      <c r="G43" s="268">
        <f>'[2]sb(mooe)'!$N$57</f>
        <v>100000</v>
      </c>
      <c r="H43" s="25">
        <f t="shared" si="4"/>
        <v>100000</v>
      </c>
      <c r="I43" s="25">
        <v>200000</v>
      </c>
      <c r="K43" s="102">
        <v>100000</v>
      </c>
    </row>
    <row r="44" spans="1:12" x14ac:dyDescent="0.2">
      <c r="A44" s="4"/>
      <c r="B44" s="126" t="s">
        <v>41</v>
      </c>
      <c r="C44" s="2">
        <v>823</v>
      </c>
      <c r="D44" s="2" t="s">
        <v>206</v>
      </c>
      <c r="E44" s="271">
        <f>'[4]SB MOOE'!$AP$1491</f>
        <v>30000</v>
      </c>
      <c r="F44" s="280">
        <f>'[2]sb(mooe)'!$R$56</f>
        <v>0</v>
      </c>
      <c r="G44" s="270">
        <f>'[2]sb(mooe)'!$R$57</f>
        <v>30000</v>
      </c>
      <c r="H44" s="25">
        <f t="shared" si="4"/>
        <v>30000</v>
      </c>
      <c r="I44" s="25">
        <f t="shared" si="3"/>
        <v>30000</v>
      </c>
      <c r="K44" s="102">
        <v>30000</v>
      </c>
    </row>
    <row r="45" spans="1:12" x14ac:dyDescent="0.2">
      <c r="A45" s="4"/>
      <c r="B45" s="126" t="s">
        <v>163</v>
      </c>
      <c r="C45" s="55">
        <v>840</v>
      </c>
      <c r="D45" s="2" t="s">
        <v>206</v>
      </c>
      <c r="E45" s="271">
        <f>'[4]SB MOOE'!$AR$1491</f>
        <v>20000</v>
      </c>
      <c r="F45" s="280">
        <f>'[2]sb(mooe)'!$Q$56</f>
        <v>0</v>
      </c>
      <c r="G45" s="270">
        <f>'[2]sb(mooe)'!$Q$57</f>
        <v>20000</v>
      </c>
      <c r="H45" s="25">
        <f t="shared" si="4"/>
        <v>20000</v>
      </c>
      <c r="I45" s="25">
        <f t="shared" si="3"/>
        <v>20000</v>
      </c>
      <c r="K45" s="102">
        <v>20000</v>
      </c>
    </row>
    <row r="46" spans="1:12" x14ac:dyDescent="0.2">
      <c r="A46" s="4"/>
      <c r="B46" s="126" t="s">
        <v>433</v>
      </c>
      <c r="C46" s="55"/>
      <c r="D46" s="2" t="s">
        <v>206</v>
      </c>
      <c r="E46" s="271">
        <f>'[4]SB MOOE'!$AL$1491</f>
        <v>41550</v>
      </c>
      <c r="F46" s="280">
        <f>'[2]sb(mooe)'!$O$56</f>
        <v>0</v>
      </c>
      <c r="G46" s="270">
        <f>'[2]sb(mooe)'!$O$57</f>
        <v>50000</v>
      </c>
      <c r="H46" s="25">
        <f t="shared" si="4"/>
        <v>50000</v>
      </c>
      <c r="I46" s="88">
        <v>0</v>
      </c>
      <c r="K46" s="102">
        <v>100000</v>
      </c>
    </row>
    <row r="47" spans="1:12" x14ac:dyDescent="0.2">
      <c r="A47" s="4"/>
      <c r="B47" s="6" t="s">
        <v>420</v>
      </c>
      <c r="C47" s="55"/>
      <c r="D47" s="122" t="s">
        <v>206</v>
      </c>
      <c r="E47" s="271">
        <f>'[4]SB MOOE'!$BI$1491</f>
        <v>137555</v>
      </c>
      <c r="F47" s="280">
        <v>0</v>
      </c>
      <c r="G47" s="269">
        <v>0</v>
      </c>
      <c r="H47" s="88">
        <v>0</v>
      </c>
      <c r="I47" s="280">
        <f>'[4]SB MOOE'!$X$1491</f>
        <v>0</v>
      </c>
    </row>
    <row r="48" spans="1:12" x14ac:dyDescent="0.2">
      <c r="A48" s="4"/>
      <c r="B48" s="405" t="s">
        <v>481</v>
      </c>
      <c r="C48" s="55"/>
      <c r="D48" s="122" t="s">
        <v>206</v>
      </c>
      <c r="E48" s="280">
        <f>'[4]SB MOOE'!$X$1491</f>
        <v>0</v>
      </c>
      <c r="F48" s="280">
        <v>0</v>
      </c>
      <c r="G48" s="269">
        <v>0</v>
      </c>
      <c r="H48" s="88">
        <v>0</v>
      </c>
      <c r="I48" s="25">
        <v>100000</v>
      </c>
    </row>
    <row r="49" spans="1:13" x14ac:dyDescent="0.2">
      <c r="A49" s="4"/>
      <c r="B49" s="6" t="s">
        <v>175</v>
      </c>
      <c r="C49" s="55">
        <v>969</v>
      </c>
      <c r="D49" s="55" t="s">
        <v>212</v>
      </c>
      <c r="E49" s="272">
        <f>'[4]SB MOOE'!$BH$1491</f>
        <v>492310</v>
      </c>
      <c r="F49" s="272">
        <f>'[2]sb(mooe)'!$P$56</f>
        <v>254650</v>
      </c>
      <c r="G49" s="275">
        <f>'[2]sb(mooe)'!$P$57</f>
        <v>251750</v>
      </c>
      <c r="H49" s="25">
        <f t="shared" si="4"/>
        <v>506400</v>
      </c>
      <c r="I49" s="25">
        <f t="shared" si="3"/>
        <v>506400</v>
      </c>
      <c r="J49" s="102">
        <v>100000</v>
      </c>
      <c r="K49" s="102">
        <v>700000</v>
      </c>
    </row>
    <row r="50" spans="1:13" x14ac:dyDescent="0.2">
      <c r="A50" s="4"/>
      <c r="B50" s="26" t="s">
        <v>52</v>
      </c>
      <c r="C50" s="14"/>
      <c r="D50" s="14"/>
      <c r="E50" s="248">
        <f>SUM(E33:E49)</f>
        <v>1492073.61</v>
      </c>
      <c r="F50" s="248">
        <f>SUM(F33:F49)</f>
        <v>700688</v>
      </c>
      <c r="G50" s="248">
        <f>SUM(G33:G49)</f>
        <v>956164</v>
      </c>
      <c r="H50" s="57">
        <f>SUM(H33:H49)</f>
        <v>1656852</v>
      </c>
      <c r="I50" s="57">
        <f>SUM(I33:I49)</f>
        <v>1931400</v>
      </c>
    </row>
    <row r="51" spans="1:13" s="103" customFormat="1" x14ac:dyDescent="0.2">
      <c r="A51" s="23" t="s">
        <v>254</v>
      </c>
      <c r="B51" s="26"/>
      <c r="C51" s="98"/>
      <c r="D51" s="98"/>
      <c r="E51" s="230"/>
      <c r="F51" s="230"/>
      <c r="G51" s="230"/>
      <c r="H51" s="28"/>
      <c r="I51" s="28"/>
      <c r="J51" s="194"/>
    </row>
    <row r="52" spans="1:13" s="103" customFormat="1" ht="11.25" customHeight="1" x14ac:dyDescent="0.2">
      <c r="A52" s="23" t="s">
        <v>253</v>
      </c>
      <c r="B52" s="21"/>
      <c r="C52" s="98"/>
      <c r="D52" s="98"/>
      <c r="E52" s="244"/>
      <c r="F52" s="226"/>
      <c r="G52" s="276"/>
      <c r="H52" s="47"/>
      <c r="I52" s="47"/>
      <c r="J52" s="359" t="s">
        <v>474</v>
      </c>
      <c r="K52" s="194">
        <v>100000</v>
      </c>
    </row>
    <row r="53" spans="1:13" s="103" customFormat="1" x14ac:dyDescent="0.2">
      <c r="A53" s="97"/>
      <c r="B53" s="105" t="s">
        <v>53</v>
      </c>
      <c r="C53" s="98">
        <v>221</v>
      </c>
      <c r="D53" s="122" t="s">
        <v>213</v>
      </c>
      <c r="E53" s="253">
        <v>0</v>
      </c>
      <c r="F53" s="227">
        <v>0</v>
      </c>
      <c r="G53" s="227">
        <v>0</v>
      </c>
      <c r="H53" s="227">
        <v>0</v>
      </c>
      <c r="I53" s="227">
        <v>0</v>
      </c>
      <c r="J53" s="359" t="s">
        <v>482</v>
      </c>
      <c r="K53" s="194"/>
    </row>
    <row r="54" spans="1:13" s="103" customFormat="1" x14ac:dyDescent="0.2">
      <c r="A54" s="97"/>
      <c r="B54" s="95" t="s">
        <v>412</v>
      </c>
      <c r="C54" s="98"/>
      <c r="D54" s="217" t="s">
        <v>413</v>
      </c>
      <c r="E54" s="253">
        <v>0</v>
      </c>
      <c r="F54" s="227">
        <v>0</v>
      </c>
      <c r="G54" s="227">
        <v>0</v>
      </c>
      <c r="H54" s="227">
        <v>0</v>
      </c>
      <c r="I54" s="227">
        <v>0</v>
      </c>
      <c r="J54" s="359" t="s">
        <v>483</v>
      </c>
      <c r="K54" s="359"/>
    </row>
    <row r="55" spans="1:13" s="103" customFormat="1" x14ac:dyDescent="0.2">
      <c r="A55" s="97"/>
      <c r="B55" s="95" t="s">
        <v>414</v>
      </c>
      <c r="C55" s="98"/>
      <c r="D55" s="217" t="s">
        <v>415</v>
      </c>
      <c r="E55" s="253">
        <v>0</v>
      </c>
      <c r="F55" s="227">
        <v>0</v>
      </c>
      <c r="G55" s="227">
        <v>0</v>
      </c>
      <c r="H55" s="227">
        <v>0</v>
      </c>
      <c r="I55" s="227">
        <v>0</v>
      </c>
      <c r="J55" s="359" t="s">
        <v>484</v>
      </c>
      <c r="K55" s="194"/>
    </row>
    <row r="56" spans="1:13" s="103" customFormat="1" x14ac:dyDescent="0.2">
      <c r="A56" s="97"/>
      <c r="B56" s="105" t="s">
        <v>131</v>
      </c>
      <c r="C56" s="98">
        <v>222</v>
      </c>
      <c r="D56" s="122" t="s">
        <v>214</v>
      </c>
      <c r="E56" s="253">
        <v>0</v>
      </c>
      <c r="F56" s="227">
        <v>0</v>
      </c>
      <c r="G56" s="227">
        <v>0</v>
      </c>
      <c r="H56" s="227">
        <v>0</v>
      </c>
      <c r="I56" s="227">
        <v>0</v>
      </c>
      <c r="J56" s="359" t="s">
        <v>485</v>
      </c>
      <c r="K56" s="194">
        <v>500000</v>
      </c>
    </row>
    <row r="57" spans="1:13" s="103" customFormat="1" x14ac:dyDescent="0.2">
      <c r="A57" s="97"/>
      <c r="B57" s="124" t="s">
        <v>216</v>
      </c>
      <c r="C57" s="98">
        <v>223</v>
      </c>
      <c r="D57" s="122" t="s">
        <v>215</v>
      </c>
      <c r="E57" s="246">
        <f>'[1]SB CO'!$M$267</f>
        <v>100000</v>
      </c>
      <c r="F57" s="227">
        <v>0</v>
      </c>
      <c r="G57" s="227">
        <v>0</v>
      </c>
      <c r="H57" s="227">
        <v>0</v>
      </c>
      <c r="I57" s="227">
        <v>0</v>
      </c>
      <c r="J57" s="359"/>
      <c r="K57" s="359">
        <v>220000</v>
      </c>
      <c r="L57" s="194"/>
      <c r="M57" s="127"/>
    </row>
    <row r="58" spans="1:13" s="103" customFormat="1" x14ac:dyDescent="0.2">
      <c r="A58" s="97"/>
      <c r="B58" s="105" t="s">
        <v>87</v>
      </c>
      <c r="C58" s="98">
        <v>240</v>
      </c>
      <c r="D58" s="122" t="s">
        <v>217</v>
      </c>
      <c r="E58" s="254">
        <f>'[1]SB CO'!$V$267</f>
        <v>200000</v>
      </c>
      <c r="F58" s="227">
        <v>0</v>
      </c>
      <c r="G58" s="227">
        <v>0</v>
      </c>
      <c r="H58" s="227">
        <v>0</v>
      </c>
      <c r="I58" s="227">
        <v>0</v>
      </c>
      <c r="J58" s="359"/>
      <c r="K58" s="194">
        <v>100000</v>
      </c>
    </row>
    <row r="59" spans="1:13" s="103" customFormat="1" x14ac:dyDescent="0.2">
      <c r="A59" s="97"/>
      <c r="B59" s="26" t="s">
        <v>52</v>
      </c>
      <c r="C59" s="99"/>
      <c r="D59" s="99"/>
      <c r="E59" s="231">
        <f>SUM(E53:E58)</f>
        <v>300000</v>
      </c>
      <c r="F59" s="231">
        <f t="shared" ref="F59:I59" si="5">SUM(F53:F58)</f>
        <v>0</v>
      </c>
      <c r="G59" s="231">
        <f t="shared" si="5"/>
        <v>0</v>
      </c>
      <c r="H59" s="61">
        <f t="shared" si="5"/>
        <v>0</v>
      </c>
      <c r="I59" s="61">
        <f t="shared" si="5"/>
        <v>0</v>
      </c>
    </row>
    <row r="60" spans="1:13" s="103" customFormat="1" x14ac:dyDescent="0.2">
      <c r="A60" s="108"/>
      <c r="B60" s="109" t="s">
        <v>48</v>
      </c>
      <c r="C60" s="99"/>
      <c r="D60" s="99"/>
      <c r="E60" s="232">
        <f>E59+E50+E3</f>
        <v>1792073.61</v>
      </c>
      <c r="F60" s="232">
        <f>F59+F50+F3</f>
        <v>700688</v>
      </c>
      <c r="G60" s="232">
        <f>G59+G50+G3</f>
        <v>956164</v>
      </c>
      <c r="H60" s="41">
        <f>H59+H50+H3</f>
        <v>1656852</v>
      </c>
      <c r="I60" s="41">
        <f>I59+I50+I3</f>
        <v>1931400</v>
      </c>
      <c r="J60" s="194"/>
    </row>
    <row r="61" spans="1:13" x14ac:dyDescent="0.2">
      <c r="A61" s="35"/>
      <c r="B61" s="34" t="s">
        <v>48</v>
      </c>
      <c r="C61" s="14"/>
      <c r="D61" s="63"/>
      <c r="E61" s="277">
        <f>E31+E50+E59</f>
        <v>13980088.979999999</v>
      </c>
      <c r="F61" s="277">
        <f>F31+F50</f>
        <v>6940125.8900000006</v>
      </c>
      <c r="G61" s="277">
        <f>G31+G50</f>
        <v>11623287.109999999</v>
      </c>
      <c r="H61" s="30">
        <f>H31+H50</f>
        <v>18563413</v>
      </c>
      <c r="I61" s="30">
        <f>I31+I50</f>
        <v>17779142.605</v>
      </c>
      <c r="K61" s="374">
        <f>SUM(K32:K60)</f>
        <v>4275452</v>
      </c>
      <c r="L61" s="127" t="s">
        <v>475</v>
      </c>
    </row>
    <row r="62" spans="1:13" x14ac:dyDescent="0.2">
      <c r="A62" s="15"/>
      <c r="B62" s="15"/>
      <c r="C62" s="15"/>
      <c r="D62" s="15"/>
      <c r="E62" s="278"/>
      <c r="F62" s="278"/>
      <c r="G62" s="278"/>
      <c r="H62" s="38"/>
      <c r="I62" s="38"/>
    </row>
    <row r="63" spans="1:13" x14ac:dyDescent="0.2">
      <c r="A63" s="17" t="s">
        <v>261</v>
      </c>
      <c r="B63" s="17"/>
      <c r="C63" s="17"/>
      <c r="D63" s="131" t="s">
        <v>268</v>
      </c>
      <c r="F63" s="279"/>
      <c r="G63" s="279"/>
      <c r="H63" s="17" t="s">
        <v>49</v>
      </c>
      <c r="I63" s="17"/>
    </row>
    <row r="64" spans="1:13" x14ac:dyDescent="0.2">
      <c r="A64" s="17"/>
      <c r="B64" s="17"/>
      <c r="C64" s="17"/>
      <c r="D64" s="131"/>
      <c r="F64" s="279"/>
      <c r="G64" s="279"/>
      <c r="H64" s="17"/>
      <c r="I64" s="17"/>
    </row>
    <row r="65" spans="1:9" x14ac:dyDescent="0.2">
      <c r="A65" s="17"/>
      <c r="B65" s="17"/>
      <c r="C65" s="17"/>
      <c r="D65" s="17"/>
      <c r="E65" s="279"/>
      <c r="F65" s="279"/>
      <c r="G65" s="279"/>
      <c r="H65" s="17"/>
      <c r="I65" s="17"/>
    </row>
    <row r="66" spans="1:9" x14ac:dyDescent="0.2">
      <c r="A66" s="17"/>
      <c r="B66" s="31" t="s">
        <v>506</v>
      </c>
      <c r="C66" s="17"/>
      <c r="D66" s="17"/>
      <c r="E66" s="420" t="s">
        <v>504</v>
      </c>
      <c r="F66" s="420"/>
      <c r="H66" s="132" t="s">
        <v>507</v>
      </c>
      <c r="I66" s="132"/>
    </row>
    <row r="67" spans="1:9" x14ac:dyDescent="0.2">
      <c r="A67" s="17"/>
      <c r="B67" s="17" t="s">
        <v>267</v>
      </c>
      <c r="C67" s="17"/>
      <c r="D67" s="17"/>
      <c r="E67" s="421" t="s">
        <v>423</v>
      </c>
      <c r="F67" s="421"/>
      <c r="H67" s="136" t="s">
        <v>307</v>
      </c>
      <c r="I67" s="136"/>
    </row>
    <row r="68" spans="1:9" x14ac:dyDescent="0.2">
      <c r="I68" s="153"/>
    </row>
    <row r="69" spans="1:9" x14ac:dyDescent="0.2">
      <c r="I69" s="153" t="s">
        <v>288</v>
      </c>
    </row>
  </sheetData>
  <sheetProtection algorithmName="SHA-512" hashValue="j2ANh5zJ7YVTj+uTSPkn9GBUOi3KEvxJSolSld6lVyaf1MkrZ0Y/F1K1VjMC5a1XWbsbXC8Z5WQwKXmKDehvNg==" saltValue="fsFZO+OFjrmudIENZT7IKA==" spinCount="100000" sheet="1" objects="1" scenarios="1"/>
  <mergeCells count="15">
    <mergeCell ref="E66:F66"/>
    <mergeCell ref="E67:F67"/>
    <mergeCell ref="A9:B9"/>
    <mergeCell ref="A12:B12"/>
    <mergeCell ref="A4:I4"/>
    <mergeCell ref="A5:I5"/>
    <mergeCell ref="A6:I6"/>
    <mergeCell ref="F9:H9"/>
    <mergeCell ref="J9:J12"/>
    <mergeCell ref="D33:D34"/>
    <mergeCell ref="E33:E34"/>
    <mergeCell ref="F33:F34"/>
    <mergeCell ref="G33:G34"/>
    <mergeCell ref="H33:H34"/>
    <mergeCell ref="I33:I34"/>
  </mergeCells>
  <phoneticPr fontId="3" type="noConversion"/>
  <pageMargins left="1" right="1" top="1" bottom="1" header="0.5" footer="0.5"/>
  <pageSetup paperSize="10000" orientation="landscape" horizontalDpi="4294967293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3" workbookViewId="0">
      <selection activeCell="H97" sqref="H97"/>
    </sheetView>
  </sheetViews>
  <sheetFormatPr defaultRowHeight="12.75" x14ac:dyDescent="0.2"/>
  <cols>
    <col min="1" max="1" width="4.42578125" customWidth="1"/>
    <col min="2" max="2" width="36.5703125" customWidth="1"/>
    <col min="3" max="3" width="9.140625" customWidth="1"/>
    <col min="4" max="4" width="14.7109375" hidden="1" customWidth="1"/>
    <col min="5" max="5" width="14" hidden="1" customWidth="1"/>
    <col min="6" max="6" width="15.7109375" customWidth="1"/>
    <col min="9" max="9" width="12.85546875" bestFit="1" customWidth="1"/>
  </cols>
  <sheetData>
    <row r="1" spans="1:9" x14ac:dyDescent="0.2">
      <c r="A1" t="s">
        <v>0</v>
      </c>
    </row>
    <row r="3" spans="1:9" x14ac:dyDescent="0.2">
      <c r="A3" s="425" t="s">
        <v>1</v>
      </c>
      <c r="B3" s="425"/>
      <c r="C3" s="425"/>
      <c r="D3" s="425"/>
      <c r="E3" s="425"/>
      <c r="F3" s="42"/>
    </row>
    <row r="4" spans="1:9" x14ac:dyDescent="0.2">
      <c r="A4" s="425" t="s">
        <v>2</v>
      </c>
      <c r="B4" s="425"/>
      <c r="C4" s="425"/>
      <c r="D4" s="425"/>
      <c r="E4" s="425"/>
      <c r="F4" s="42"/>
    </row>
    <row r="5" spans="1:9" x14ac:dyDescent="0.2">
      <c r="A5" s="425" t="s">
        <v>108</v>
      </c>
      <c r="B5" s="425"/>
      <c r="C5" s="425"/>
      <c r="D5" s="425"/>
      <c r="E5" s="425"/>
      <c r="F5" s="42"/>
    </row>
    <row r="7" spans="1:9" x14ac:dyDescent="0.2">
      <c r="A7" s="13" t="s">
        <v>51</v>
      </c>
    </row>
    <row r="8" spans="1:9" x14ac:dyDescent="0.2">
      <c r="A8" s="435" t="s">
        <v>3</v>
      </c>
      <c r="B8" s="436"/>
      <c r="C8" s="1" t="s">
        <v>4</v>
      </c>
      <c r="D8" s="1" t="s">
        <v>129</v>
      </c>
      <c r="E8" s="1" t="s">
        <v>128</v>
      </c>
      <c r="F8" s="64" t="s">
        <v>389</v>
      </c>
    </row>
    <row r="9" spans="1:9" x14ac:dyDescent="0.2">
      <c r="A9" s="11"/>
      <c r="B9" s="12"/>
      <c r="C9" s="2" t="s">
        <v>5</v>
      </c>
      <c r="D9" s="2"/>
      <c r="E9" s="2"/>
      <c r="F9" s="64"/>
    </row>
    <row r="10" spans="1:9" x14ac:dyDescent="0.2">
      <c r="A10" s="11"/>
      <c r="B10" s="12"/>
      <c r="C10" s="2"/>
      <c r="D10" s="2"/>
      <c r="E10" s="2"/>
      <c r="F10" s="64"/>
    </row>
    <row r="11" spans="1:9" x14ac:dyDescent="0.2">
      <c r="A11" s="437" t="s">
        <v>12</v>
      </c>
      <c r="B11" s="449"/>
      <c r="C11" s="45" t="s">
        <v>13</v>
      </c>
      <c r="D11" s="45"/>
      <c r="E11" s="45"/>
      <c r="F11" s="65"/>
    </row>
    <row r="12" spans="1:9" x14ac:dyDescent="0.2">
      <c r="A12" s="9"/>
      <c r="B12" s="14"/>
      <c r="C12" s="14"/>
      <c r="D12" s="14"/>
      <c r="E12" s="14"/>
      <c r="F12" s="14"/>
    </row>
    <row r="13" spans="1:9" x14ac:dyDescent="0.2">
      <c r="A13" s="22" t="s">
        <v>30</v>
      </c>
      <c r="B13" s="68"/>
      <c r="C13" s="14"/>
      <c r="D13" s="14"/>
      <c r="E13" s="14"/>
      <c r="F13" s="14"/>
    </row>
    <row r="14" spans="1:9" x14ac:dyDescent="0.2">
      <c r="A14" s="23" t="s">
        <v>31</v>
      </c>
      <c r="B14" s="68"/>
      <c r="C14" s="14"/>
      <c r="D14" s="14"/>
      <c r="E14" s="14"/>
      <c r="F14" s="14"/>
    </row>
    <row r="15" spans="1:9" x14ac:dyDescent="0.2">
      <c r="A15" s="4"/>
      <c r="B15" s="14" t="s">
        <v>17</v>
      </c>
      <c r="C15" s="56">
        <v>701</v>
      </c>
      <c r="D15" s="69">
        <v>933280</v>
      </c>
      <c r="E15" s="69">
        <v>2173240</v>
      </c>
      <c r="F15" s="69">
        <f>SUM(D15:E15)</f>
        <v>3106520</v>
      </c>
      <c r="H15" t="s">
        <v>129</v>
      </c>
      <c r="I15" s="102">
        <v>1827680</v>
      </c>
    </row>
    <row r="16" spans="1:9" x14ac:dyDescent="0.2">
      <c r="A16" s="4"/>
      <c r="B16" s="14" t="s">
        <v>29</v>
      </c>
      <c r="C16" s="56">
        <v>742</v>
      </c>
      <c r="D16" s="69">
        <v>0</v>
      </c>
      <c r="E16" s="70"/>
      <c r="F16" s="69">
        <f t="shared" ref="F16:F30" si="0">SUM(D16:E16)</f>
        <v>0</v>
      </c>
      <c r="H16" t="s">
        <v>128</v>
      </c>
      <c r="I16" s="102">
        <v>4974546</v>
      </c>
    </row>
    <row r="17" spans="1:9" x14ac:dyDescent="0.2">
      <c r="A17" s="4"/>
      <c r="B17" s="71" t="s">
        <v>18</v>
      </c>
      <c r="C17" s="72">
        <v>711</v>
      </c>
      <c r="D17" s="69">
        <v>72000</v>
      </c>
      <c r="E17" s="69">
        <v>240000</v>
      </c>
      <c r="F17" s="69">
        <f t="shared" si="0"/>
        <v>312000</v>
      </c>
      <c r="I17" s="101">
        <f>SUM(I15:I16)</f>
        <v>6802226</v>
      </c>
    </row>
    <row r="18" spans="1:9" x14ac:dyDescent="0.2">
      <c r="A18" s="4"/>
      <c r="B18" s="14" t="s">
        <v>19</v>
      </c>
      <c r="C18" s="56">
        <v>713</v>
      </c>
      <c r="D18" s="69">
        <v>67500</v>
      </c>
      <c r="E18" s="69">
        <v>67500</v>
      </c>
      <c r="F18" s="69">
        <f t="shared" si="0"/>
        <v>135000</v>
      </c>
    </row>
    <row r="19" spans="1:9" x14ac:dyDescent="0.2">
      <c r="A19" s="4"/>
      <c r="B19" s="14" t="s">
        <v>20</v>
      </c>
      <c r="C19" s="56">
        <v>714</v>
      </c>
      <c r="D19" s="69">
        <v>67500</v>
      </c>
      <c r="E19" s="69">
        <v>67500</v>
      </c>
      <c r="F19" s="69">
        <f t="shared" si="0"/>
        <v>135000</v>
      </c>
    </row>
    <row r="20" spans="1:9" x14ac:dyDescent="0.2">
      <c r="A20" s="4"/>
      <c r="B20" s="120" t="s">
        <v>366</v>
      </c>
      <c r="C20" s="56">
        <v>717</v>
      </c>
      <c r="D20" s="69">
        <v>0</v>
      </c>
      <c r="E20" s="69">
        <v>0</v>
      </c>
      <c r="F20" s="69">
        <f t="shared" si="0"/>
        <v>0</v>
      </c>
    </row>
    <row r="21" spans="1:9" x14ac:dyDescent="0.2">
      <c r="A21" s="4"/>
      <c r="B21" s="14" t="s">
        <v>21</v>
      </c>
      <c r="C21" s="56">
        <v>715</v>
      </c>
      <c r="D21" s="69">
        <v>15000</v>
      </c>
      <c r="E21" s="69">
        <v>50000</v>
      </c>
      <c r="F21" s="69">
        <f t="shared" si="0"/>
        <v>65000</v>
      </c>
    </row>
    <row r="22" spans="1:9" x14ac:dyDescent="0.2">
      <c r="A22" s="4"/>
      <c r="B22" s="14" t="s">
        <v>80</v>
      </c>
      <c r="C22" s="56"/>
      <c r="D22" s="69">
        <v>50000</v>
      </c>
      <c r="E22" s="69"/>
      <c r="F22" s="69">
        <f t="shared" si="0"/>
        <v>50000</v>
      </c>
    </row>
    <row r="23" spans="1:9" x14ac:dyDescent="0.2">
      <c r="A23" s="4"/>
      <c r="B23" s="14" t="s">
        <v>278</v>
      </c>
      <c r="C23" s="56"/>
      <c r="D23" s="69">
        <v>83800</v>
      </c>
      <c r="E23" s="69">
        <v>201200</v>
      </c>
      <c r="F23" s="69">
        <f t="shared" si="0"/>
        <v>285000</v>
      </c>
    </row>
    <row r="24" spans="1:9" x14ac:dyDescent="0.2">
      <c r="A24" s="4"/>
      <c r="B24" s="14" t="s">
        <v>22</v>
      </c>
      <c r="C24" s="56">
        <v>725</v>
      </c>
      <c r="D24" s="69">
        <v>155550</v>
      </c>
      <c r="E24" s="69">
        <v>362206</v>
      </c>
      <c r="F24" s="69">
        <f t="shared" si="0"/>
        <v>517756</v>
      </c>
    </row>
    <row r="25" spans="1:9" x14ac:dyDescent="0.2">
      <c r="A25" s="4"/>
      <c r="B25" s="14" t="s">
        <v>24</v>
      </c>
      <c r="C25" s="56">
        <v>724</v>
      </c>
      <c r="D25" s="69">
        <v>15000</v>
      </c>
      <c r="E25" s="69">
        <v>50000</v>
      </c>
      <c r="F25" s="69">
        <f t="shared" si="0"/>
        <v>65000</v>
      </c>
    </row>
    <row r="26" spans="1:9" x14ac:dyDescent="0.2">
      <c r="A26" s="4"/>
      <c r="B26" s="14" t="s">
        <v>23</v>
      </c>
      <c r="C26" s="56">
        <v>721</v>
      </c>
      <c r="D26" s="69"/>
      <c r="E26" s="69">
        <v>25000</v>
      </c>
      <c r="F26" s="69">
        <f t="shared" si="0"/>
        <v>25000</v>
      </c>
    </row>
    <row r="27" spans="1:9" x14ac:dyDescent="0.2">
      <c r="A27" s="4"/>
      <c r="B27" s="71" t="s">
        <v>25</v>
      </c>
      <c r="C27" s="72">
        <v>731</v>
      </c>
      <c r="D27" s="69">
        <v>112000</v>
      </c>
      <c r="E27" s="69">
        <v>260800</v>
      </c>
      <c r="F27" s="69">
        <f t="shared" si="0"/>
        <v>372800</v>
      </c>
    </row>
    <row r="28" spans="1:9" x14ac:dyDescent="0.2">
      <c r="A28" s="4"/>
      <c r="B28" s="14" t="s">
        <v>26</v>
      </c>
      <c r="C28" s="56">
        <v>732</v>
      </c>
      <c r="D28" s="69">
        <v>3600</v>
      </c>
      <c r="E28" s="69">
        <v>12000</v>
      </c>
      <c r="F28" s="69">
        <f t="shared" si="0"/>
        <v>15600</v>
      </c>
    </row>
    <row r="29" spans="1:9" x14ac:dyDescent="0.2">
      <c r="A29" s="4"/>
      <c r="B29" s="14" t="s">
        <v>27</v>
      </c>
      <c r="C29" s="56">
        <v>733</v>
      </c>
      <c r="D29" s="69">
        <v>12850</v>
      </c>
      <c r="E29" s="69">
        <v>29900</v>
      </c>
      <c r="F29" s="69">
        <f t="shared" si="0"/>
        <v>42750</v>
      </c>
    </row>
    <row r="30" spans="1:9" ht="15" x14ac:dyDescent="0.35">
      <c r="A30" s="4"/>
      <c r="B30" s="14" t="s">
        <v>28</v>
      </c>
      <c r="C30" s="56">
        <v>734</v>
      </c>
      <c r="D30" s="89">
        <v>3600</v>
      </c>
      <c r="E30" s="89">
        <v>12000</v>
      </c>
      <c r="F30" s="69">
        <f t="shared" si="0"/>
        <v>15600</v>
      </c>
    </row>
    <row r="31" spans="1:9" x14ac:dyDescent="0.2">
      <c r="A31" s="4"/>
      <c r="B31" s="78" t="s">
        <v>52</v>
      </c>
      <c r="C31" s="79"/>
      <c r="D31" s="30">
        <f>SUM(D15:D30)</f>
        <v>1591680</v>
      </c>
      <c r="E31" s="30">
        <f>SUM(E15:E30)</f>
        <v>3551346</v>
      </c>
      <c r="F31" s="30">
        <f>SUM(F15:F30)</f>
        <v>5143026</v>
      </c>
    </row>
    <row r="32" spans="1:9" x14ac:dyDescent="0.2">
      <c r="A32" s="4"/>
      <c r="B32" s="78"/>
      <c r="C32" s="79"/>
      <c r="D32" s="30"/>
      <c r="E32" s="30"/>
      <c r="F32" s="30"/>
    </row>
    <row r="33" spans="1:6" x14ac:dyDescent="0.2">
      <c r="A33" s="24" t="s">
        <v>32</v>
      </c>
      <c r="B33" s="71"/>
      <c r="C33" s="56"/>
      <c r="D33" s="14"/>
      <c r="E33" s="14"/>
      <c r="F33" s="14"/>
    </row>
    <row r="34" spans="1:6" x14ac:dyDescent="0.2">
      <c r="A34" s="4"/>
      <c r="B34" s="14" t="s">
        <v>33</v>
      </c>
      <c r="C34" s="56">
        <v>751</v>
      </c>
      <c r="D34" s="69">
        <v>60000</v>
      </c>
      <c r="E34" s="69">
        <v>80000</v>
      </c>
      <c r="F34" s="69">
        <f>SUM(D34:E34)</f>
        <v>140000</v>
      </c>
    </row>
    <row r="35" spans="1:6" x14ac:dyDescent="0.2">
      <c r="A35" s="4"/>
      <c r="B35" s="14" t="s">
        <v>75</v>
      </c>
      <c r="C35" s="56">
        <v>753</v>
      </c>
      <c r="D35" s="69"/>
      <c r="E35" s="69">
        <v>100000</v>
      </c>
      <c r="F35" s="69">
        <f t="shared" ref="F35:F46" si="1">SUM(D35:E35)</f>
        <v>100000</v>
      </c>
    </row>
    <row r="36" spans="1:6" x14ac:dyDescent="0.2">
      <c r="A36" s="4"/>
      <c r="B36" s="14" t="s">
        <v>36</v>
      </c>
      <c r="C36" s="56">
        <v>755</v>
      </c>
      <c r="D36" s="69">
        <v>66000</v>
      </c>
      <c r="E36" s="69">
        <v>80000</v>
      </c>
      <c r="F36" s="69">
        <f t="shared" si="1"/>
        <v>146000</v>
      </c>
    </row>
    <row r="37" spans="1:6" x14ac:dyDescent="0.2">
      <c r="A37" s="4"/>
      <c r="B37" s="14" t="s">
        <v>55</v>
      </c>
      <c r="C37" s="56">
        <v>765</v>
      </c>
      <c r="D37" s="69"/>
      <c r="E37" s="69">
        <v>24000</v>
      </c>
      <c r="F37" s="69">
        <f t="shared" si="1"/>
        <v>24000</v>
      </c>
    </row>
    <row r="38" spans="1:6" x14ac:dyDescent="0.2">
      <c r="A38" s="4"/>
      <c r="B38" s="14" t="s">
        <v>130</v>
      </c>
      <c r="C38" s="56">
        <v>757</v>
      </c>
      <c r="D38" s="69"/>
      <c r="E38" s="69">
        <v>180000</v>
      </c>
      <c r="F38" s="69">
        <f t="shared" si="1"/>
        <v>180000</v>
      </c>
    </row>
    <row r="39" spans="1:6" x14ac:dyDescent="0.2">
      <c r="A39" s="4"/>
      <c r="B39" s="14" t="s">
        <v>337</v>
      </c>
      <c r="C39" s="56">
        <v>762</v>
      </c>
      <c r="D39" s="69"/>
      <c r="E39" s="69">
        <v>50000</v>
      </c>
      <c r="F39" s="69">
        <f t="shared" si="1"/>
        <v>50000</v>
      </c>
    </row>
    <row r="40" spans="1:6" x14ac:dyDescent="0.2">
      <c r="A40" s="4"/>
      <c r="B40" s="71" t="s">
        <v>336</v>
      </c>
      <c r="C40" s="56">
        <v>969</v>
      </c>
      <c r="D40" s="69"/>
      <c r="E40" s="69">
        <v>409200</v>
      </c>
      <c r="F40" s="69">
        <f t="shared" si="1"/>
        <v>409200</v>
      </c>
    </row>
    <row r="41" spans="1:6" x14ac:dyDescent="0.2">
      <c r="A41" s="4"/>
      <c r="B41" s="71" t="s">
        <v>46</v>
      </c>
      <c r="C41" s="56"/>
      <c r="D41" s="69"/>
      <c r="E41" s="69">
        <v>100000</v>
      </c>
      <c r="F41" s="69">
        <f t="shared" si="1"/>
        <v>100000</v>
      </c>
    </row>
    <row r="42" spans="1:6" x14ac:dyDescent="0.2">
      <c r="A42" s="4"/>
      <c r="B42" s="14" t="s">
        <v>37</v>
      </c>
      <c r="C42" s="56">
        <v>761</v>
      </c>
      <c r="D42" s="69"/>
      <c r="E42" s="69">
        <v>100000</v>
      </c>
      <c r="F42" s="69">
        <f t="shared" si="1"/>
        <v>100000</v>
      </c>
    </row>
    <row r="43" spans="1:6" x14ac:dyDescent="0.2">
      <c r="A43" s="4"/>
      <c r="B43" s="71" t="s">
        <v>147</v>
      </c>
      <c r="C43" s="56"/>
      <c r="D43" s="69"/>
      <c r="E43" s="69"/>
      <c r="F43" s="69">
        <f t="shared" si="1"/>
        <v>0</v>
      </c>
    </row>
    <row r="44" spans="1:6" x14ac:dyDescent="0.2">
      <c r="A44" s="4"/>
      <c r="B44" s="71" t="s">
        <v>338</v>
      </c>
      <c r="C44" s="56">
        <v>830</v>
      </c>
      <c r="D44" s="69"/>
      <c r="E44" s="69">
        <v>130000</v>
      </c>
      <c r="F44" s="69">
        <f t="shared" si="1"/>
        <v>130000</v>
      </c>
    </row>
    <row r="45" spans="1:6" x14ac:dyDescent="0.2">
      <c r="A45" s="4"/>
      <c r="B45" s="71" t="s">
        <v>367</v>
      </c>
      <c r="C45" s="56"/>
      <c r="D45" s="69">
        <v>10000</v>
      </c>
      <c r="E45" s="69">
        <v>20000</v>
      </c>
      <c r="F45" s="69">
        <f t="shared" si="1"/>
        <v>30000</v>
      </c>
    </row>
    <row r="46" spans="1:6" ht="15" x14ac:dyDescent="0.35">
      <c r="A46" s="4"/>
      <c r="B46" s="71" t="s">
        <v>333</v>
      </c>
      <c r="C46" s="56">
        <v>823</v>
      </c>
      <c r="D46" s="89"/>
      <c r="E46" s="89"/>
      <c r="F46" s="69">
        <f t="shared" si="1"/>
        <v>0</v>
      </c>
    </row>
    <row r="47" spans="1:6" x14ac:dyDescent="0.2">
      <c r="A47" s="4"/>
      <c r="B47" s="78" t="s">
        <v>52</v>
      </c>
      <c r="C47" s="79"/>
      <c r="D47" s="57">
        <f>SUM(D34:D46)</f>
        <v>136000</v>
      </c>
      <c r="E47" s="57">
        <f>SUM(E34:E46)</f>
        <v>1273200</v>
      </c>
      <c r="F47" s="57">
        <f>SUM(F34:F46)</f>
        <v>1409200</v>
      </c>
    </row>
    <row r="48" spans="1:6" x14ac:dyDescent="0.2">
      <c r="A48" s="4"/>
      <c r="B48" s="78"/>
      <c r="C48" s="79"/>
      <c r="D48" s="83"/>
      <c r="E48" s="83"/>
      <c r="F48" s="69">
        <f t="shared" ref="F48:F49" si="2">SUM(D48:E48)</f>
        <v>0</v>
      </c>
    </row>
    <row r="49" spans="1:6" x14ac:dyDescent="0.2">
      <c r="A49" s="23" t="s">
        <v>47</v>
      </c>
      <c r="B49" s="76"/>
      <c r="C49" s="56"/>
      <c r="D49" s="69"/>
      <c r="E49" s="69"/>
      <c r="F49" s="69">
        <f t="shared" si="2"/>
        <v>0</v>
      </c>
    </row>
    <row r="50" spans="1:6" x14ac:dyDescent="0.2">
      <c r="A50" s="4"/>
      <c r="B50" s="14" t="s">
        <v>53</v>
      </c>
      <c r="C50" s="56">
        <v>221</v>
      </c>
      <c r="D50" s="69"/>
      <c r="E50" s="70"/>
      <c r="F50" s="69">
        <f>SUM(D50:E50)</f>
        <v>0</v>
      </c>
    </row>
    <row r="51" spans="1:6" x14ac:dyDescent="0.2">
      <c r="A51" s="4"/>
      <c r="B51" s="14" t="s">
        <v>125</v>
      </c>
      <c r="C51" s="56">
        <v>222</v>
      </c>
      <c r="D51" s="69"/>
      <c r="E51" s="70"/>
      <c r="F51" s="69">
        <f t="shared" ref="F51:F54" si="3">SUM(D51:E51)</f>
        <v>0</v>
      </c>
    </row>
    <row r="52" spans="1:6" x14ac:dyDescent="0.2">
      <c r="A52" s="4"/>
      <c r="B52" s="14" t="s">
        <v>335</v>
      </c>
      <c r="C52" s="56">
        <v>223</v>
      </c>
      <c r="D52" s="70">
        <v>100000</v>
      </c>
      <c r="E52" s="77"/>
      <c r="F52" s="69">
        <f t="shared" si="3"/>
        <v>100000</v>
      </c>
    </row>
    <row r="53" spans="1:6" x14ac:dyDescent="0.2">
      <c r="A53" s="4"/>
      <c r="B53" s="202" t="s">
        <v>361</v>
      </c>
      <c r="C53" s="1"/>
      <c r="D53" s="200"/>
      <c r="E53" s="201">
        <v>60000</v>
      </c>
      <c r="F53" s="69">
        <f t="shared" si="3"/>
        <v>60000</v>
      </c>
    </row>
    <row r="54" spans="1:6" ht="13.5" thickBot="1" x14ac:dyDescent="0.25">
      <c r="A54" s="4"/>
      <c r="B54" s="80" t="s">
        <v>334</v>
      </c>
      <c r="C54" s="81">
        <v>240</v>
      </c>
      <c r="D54" s="85"/>
      <c r="E54" s="86">
        <v>90000</v>
      </c>
      <c r="F54" s="69">
        <f t="shared" si="3"/>
        <v>90000</v>
      </c>
    </row>
    <row r="55" spans="1:6" ht="13.5" thickTop="1" x14ac:dyDescent="0.2">
      <c r="A55" s="4"/>
      <c r="B55" s="78" t="s">
        <v>52</v>
      </c>
      <c r="C55" s="63"/>
      <c r="D55" s="87">
        <f>SUM(D50:D54)</f>
        <v>100000</v>
      </c>
      <c r="E55" s="87">
        <f>SUM(E50:E54)</f>
        <v>150000</v>
      </c>
      <c r="F55" s="87">
        <f>SUM(F50:F54)</f>
        <v>250000</v>
      </c>
    </row>
    <row r="56" spans="1:6" x14ac:dyDescent="0.2">
      <c r="A56" s="63"/>
      <c r="B56" s="14" t="s">
        <v>48</v>
      </c>
      <c r="C56" s="14"/>
      <c r="D56" s="41">
        <f>D31+D47+D55</f>
        <v>1827680</v>
      </c>
      <c r="E56" s="41">
        <f t="shared" ref="E56:F56" si="4">E31+E47+E55</f>
        <v>4974546</v>
      </c>
      <c r="F56" s="41">
        <f t="shared" si="4"/>
        <v>6802226</v>
      </c>
    </row>
    <row r="57" spans="1:6" x14ac:dyDescent="0.2">
      <c r="A57" s="9"/>
      <c r="B57" s="17"/>
      <c r="C57" s="17"/>
      <c r="D57" s="17"/>
      <c r="E57" s="17"/>
      <c r="F57" s="66"/>
    </row>
  </sheetData>
  <mergeCells count="5">
    <mergeCell ref="A11:B11"/>
    <mergeCell ref="A3:E3"/>
    <mergeCell ref="A4:E4"/>
    <mergeCell ref="A5:E5"/>
    <mergeCell ref="A8:B8"/>
  </mergeCells>
  <phoneticPr fontId="3" type="noConversion"/>
  <pageMargins left="0.5" right="0.25" top="0.5" bottom="0.5" header="0.5" footer="0.5"/>
  <pageSetup paperSize="5" orientation="portrait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7"/>
  <sheetViews>
    <sheetView view="pageBreakPreview" topLeftCell="A22" zoomScale="115" zoomScaleNormal="85" zoomScaleSheetLayoutView="115" workbookViewId="0">
      <selection activeCell="B39" sqref="B39"/>
    </sheetView>
  </sheetViews>
  <sheetFormatPr defaultRowHeight="12.75" x14ac:dyDescent="0.2"/>
  <cols>
    <col min="1" max="1" width="3" customWidth="1"/>
    <col min="2" max="2" width="39.7109375" customWidth="1"/>
    <col min="3" max="3" width="13.7109375" hidden="1" customWidth="1"/>
    <col min="4" max="4" width="17" customWidth="1"/>
    <col min="5" max="5" width="16.7109375" style="262" customWidth="1"/>
    <col min="6" max="6" width="15.28515625" style="262" customWidth="1"/>
    <col min="7" max="7" width="15.85546875" style="262" customWidth="1"/>
    <col min="8" max="9" width="16.7109375" customWidth="1"/>
    <col min="10" max="10" width="19" customWidth="1"/>
    <col min="11" max="11" width="11.28515625" style="361" customWidth="1"/>
    <col min="17" max="17" width="13.7109375" customWidth="1"/>
    <col min="18" max="18" width="12.5703125" customWidth="1"/>
  </cols>
  <sheetData>
    <row r="1" spans="1:19" x14ac:dyDescent="0.2">
      <c r="A1" t="s">
        <v>0</v>
      </c>
      <c r="I1" s="128" t="s">
        <v>250</v>
      </c>
      <c r="J1" s="128"/>
    </row>
    <row r="3" spans="1:19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381"/>
      <c r="K3" s="369"/>
      <c r="L3" s="197"/>
    </row>
    <row r="4" spans="1:19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381"/>
      <c r="K4" s="369"/>
      <c r="L4" s="197"/>
    </row>
    <row r="5" spans="1:19" x14ac:dyDescent="0.2">
      <c r="A5" s="422" t="s">
        <v>395</v>
      </c>
      <c r="B5" s="422"/>
      <c r="C5" s="422"/>
      <c r="D5" s="422"/>
      <c r="E5" s="422"/>
      <c r="F5" s="422"/>
      <c r="G5" s="422"/>
      <c r="H5" s="422"/>
      <c r="I5" s="422"/>
      <c r="J5" s="381"/>
      <c r="K5" s="370"/>
      <c r="L5" s="198"/>
    </row>
    <row r="7" spans="1:19" x14ac:dyDescent="0.2">
      <c r="A7" s="13" t="s">
        <v>58</v>
      </c>
    </row>
    <row r="8" spans="1:19" x14ac:dyDescent="0.2">
      <c r="A8" s="435" t="s">
        <v>3</v>
      </c>
      <c r="B8" s="436"/>
      <c r="C8" s="1" t="s">
        <v>4</v>
      </c>
      <c r="D8" s="1" t="s">
        <v>4</v>
      </c>
      <c r="E8" s="263" t="s">
        <v>6</v>
      </c>
      <c r="F8" s="439" t="s">
        <v>266</v>
      </c>
      <c r="G8" s="440"/>
      <c r="H8" s="440"/>
      <c r="I8" s="1" t="s">
        <v>10</v>
      </c>
      <c r="J8" s="2" t="s">
        <v>465</v>
      </c>
      <c r="K8" s="371" t="s">
        <v>444</v>
      </c>
    </row>
    <row r="9" spans="1:19" x14ac:dyDescent="0.2">
      <c r="A9" s="11"/>
      <c r="B9" s="12"/>
      <c r="C9" s="2" t="s">
        <v>5</v>
      </c>
      <c r="D9" s="2" t="s">
        <v>5</v>
      </c>
      <c r="E9" s="264" t="s">
        <v>7</v>
      </c>
      <c r="F9" s="265" t="s">
        <v>255</v>
      </c>
      <c r="G9" s="265" t="s">
        <v>256</v>
      </c>
      <c r="H9" s="122" t="s">
        <v>257</v>
      </c>
      <c r="I9" s="2" t="s">
        <v>7</v>
      </c>
      <c r="J9" s="383"/>
    </row>
    <row r="10" spans="1:19" x14ac:dyDescent="0.2">
      <c r="A10" s="11"/>
      <c r="B10" s="12"/>
      <c r="C10" s="2"/>
      <c r="D10" s="2"/>
      <c r="E10" s="264" t="s">
        <v>8</v>
      </c>
      <c r="F10" s="264" t="s">
        <v>8</v>
      </c>
      <c r="G10" s="264" t="s">
        <v>9</v>
      </c>
      <c r="H10" s="2"/>
      <c r="I10" s="2" t="s">
        <v>11</v>
      </c>
      <c r="J10" s="383"/>
    </row>
    <row r="11" spans="1:19" x14ac:dyDescent="0.2">
      <c r="A11" s="437" t="s">
        <v>12</v>
      </c>
      <c r="B11" s="438"/>
      <c r="C11" s="3" t="s">
        <v>13</v>
      </c>
      <c r="D11" s="3" t="s">
        <v>13</v>
      </c>
      <c r="E11" s="266" t="s">
        <v>14</v>
      </c>
      <c r="F11" s="267" t="s">
        <v>15</v>
      </c>
      <c r="G11" s="267" t="s">
        <v>16</v>
      </c>
      <c r="H11" s="135" t="s">
        <v>258</v>
      </c>
      <c r="I11" s="3" t="s">
        <v>259</v>
      </c>
      <c r="J11" s="65"/>
    </row>
    <row r="12" spans="1:19" x14ac:dyDescent="0.2">
      <c r="A12" s="22" t="s">
        <v>30</v>
      </c>
      <c r="B12" s="20"/>
      <c r="C12" s="8"/>
      <c r="D12" s="8"/>
      <c r="E12" s="218"/>
      <c r="F12" s="218"/>
      <c r="G12" s="218"/>
      <c r="H12" s="8"/>
      <c r="I12" s="8"/>
      <c r="J12" s="17"/>
      <c r="K12" s="372"/>
      <c r="L12" s="17"/>
      <c r="M12" s="17"/>
      <c r="N12" s="17"/>
      <c r="O12" s="17"/>
      <c r="P12" s="17"/>
      <c r="Q12" s="17"/>
      <c r="R12" s="17"/>
      <c r="S12" s="17"/>
    </row>
    <row r="13" spans="1:19" x14ac:dyDescent="0.2">
      <c r="A13" s="23" t="s">
        <v>135</v>
      </c>
      <c r="B13" s="20"/>
      <c r="C13" s="8"/>
      <c r="D13" s="8"/>
      <c r="E13" s="218"/>
      <c r="F13" s="218"/>
      <c r="G13" s="218"/>
      <c r="H13" s="8"/>
      <c r="I13" s="8"/>
      <c r="J13" s="17"/>
    </row>
    <row r="14" spans="1:19" x14ac:dyDescent="0.2">
      <c r="A14" s="4"/>
      <c r="B14" s="5" t="s">
        <v>17</v>
      </c>
      <c r="C14" s="2">
        <v>701</v>
      </c>
      <c r="D14" s="122" t="s">
        <v>180</v>
      </c>
      <c r="E14" s="282">
        <f>'[1]LCR PS'!$F$231</f>
        <v>750982.66</v>
      </c>
      <c r="F14" s="282">
        <f>'[2]lcr (ps)'!$E$42</f>
        <v>396468</v>
      </c>
      <c r="G14" s="282">
        <f>'[2]lcr (ps)'!$E$43</f>
        <v>508232</v>
      </c>
      <c r="H14" s="54">
        <f>F14+G14</f>
        <v>904700</v>
      </c>
      <c r="I14" s="54">
        <f>[5]LCR!$H$17</f>
        <v>1062240</v>
      </c>
      <c r="J14" s="394"/>
    </row>
    <row r="15" spans="1:19" ht="15" customHeight="1" x14ac:dyDescent="0.2">
      <c r="A15" s="4"/>
      <c r="B15" s="95" t="s">
        <v>18</v>
      </c>
      <c r="C15" s="32">
        <v>711</v>
      </c>
      <c r="D15" s="122" t="s">
        <v>182</v>
      </c>
      <c r="E15" s="268">
        <f>'[1]LCR PS'!$H$231</f>
        <v>48000</v>
      </c>
      <c r="F15" s="268">
        <f>'[2]lcr (ps)'!$F$42</f>
        <v>24000</v>
      </c>
      <c r="G15" s="282">
        <f>'[2]lcr (ps)'!$F$43</f>
        <v>48000</v>
      </c>
      <c r="H15" s="54">
        <f t="shared" ref="H15:H26" si="0">F15+G15</f>
        <v>72000</v>
      </c>
      <c r="I15" s="54">
        <v>72000</v>
      </c>
      <c r="J15" s="394"/>
    </row>
    <row r="16" spans="1:19" x14ac:dyDescent="0.2">
      <c r="A16" s="4"/>
      <c r="B16" s="95" t="s">
        <v>19</v>
      </c>
      <c r="C16" s="2">
        <v>713</v>
      </c>
      <c r="D16" s="122" t="s">
        <v>183</v>
      </c>
      <c r="E16" s="270">
        <f>'[1]LCR PS'!$I$231</f>
        <v>67500</v>
      </c>
      <c r="F16" s="270">
        <f>'[2]lcr (ps)'!$G$42</f>
        <v>33750</v>
      </c>
      <c r="G16" s="282">
        <f>'[2]lcr (ps)'!$G$43</f>
        <v>33750</v>
      </c>
      <c r="H16" s="54">
        <f t="shared" si="0"/>
        <v>67500</v>
      </c>
      <c r="I16" s="54">
        <f t="shared" ref="I16:I25" si="1">H16</f>
        <v>67500</v>
      </c>
      <c r="J16" s="394"/>
    </row>
    <row r="17" spans="1:11" x14ac:dyDescent="0.2">
      <c r="A17" s="4"/>
      <c r="B17" s="95" t="s">
        <v>20</v>
      </c>
      <c r="C17" s="2">
        <v>714</v>
      </c>
      <c r="D17" s="122" t="s">
        <v>184</v>
      </c>
      <c r="E17" s="268">
        <f>'[1]LCR PS'!$J$231</f>
        <v>67500</v>
      </c>
      <c r="F17" s="268">
        <f>'[2]lcr (ps)'!$H$42</f>
        <v>33750</v>
      </c>
      <c r="G17" s="282">
        <f>'[2]lcr (ps)'!$H$43</f>
        <v>33750</v>
      </c>
      <c r="H17" s="54">
        <f t="shared" si="0"/>
        <v>67500</v>
      </c>
      <c r="I17" s="54">
        <f t="shared" si="1"/>
        <v>67500</v>
      </c>
      <c r="J17" s="394"/>
    </row>
    <row r="18" spans="1:11" x14ac:dyDescent="0.2">
      <c r="A18" s="4"/>
      <c r="B18" s="95" t="s">
        <v>364</v>
      </c>
      <c r="C18" s="2">
        <v>717</v>
      </c>
      <c r="D18" s="122" t="s">
        <v>185</v>
      </c>
      <c r="E18" s="269">
        <f>'[1]LCR PS'!$O$231</f>
        <v>0</v>
      </c>
      <c r="F18" s="280">
        <f>'[2]lcr (ps)'!$I$42</f>
        <v>0</v>
      </c>
      <c r="G18" s="287">
        <f>'[2]lcr (ps)'!$I$43</f>
        <v>0</v>
      </c>
      <c r="H18" s="54">
        <f t="shared" si="0"/>
        <v>0</v>
      </c>
      <c r="I18" s="54">
        <f t="shared" si="1"/>
        <v>0</v>
      </c>
      <c r="J18" s="394"/>
    </row>
    <row r="19" spans="1:11" x14ac:dyDescent="0.2">
      <c r="A19" s="4"/>
      <c r="B19" s="95" t="s">
        <v>21</v>
      </c>
      <c r="C19" s="2">
        <v>715</v>
      </c>
      <c r="D19" s="122" t="s">
        <v>186</v>
      </c>
      <c r="E19" s="268">
        <f>'[1]LCR PS'!$M$231</f>
        <v>12000</v>
      </c>
      <c r="F19" s="268">
        <f>'[2]lcr (ps)'!$J$42</f>
        <v>12000</v>
      </c>
      <c r="G19" s="282">
        <f>'[2]lcr (ps)'!$J$43</f>
        <v>6000</v>
      </c>
      <c r="H19" s="54">
        <f t="shared" si="0"/>
        <v>18000</v>
      </c>
      <c r="I19" s="54">
        <v>18000</v>
      </c>
      <c r="J19" s="394"/>
    </row>
    <row r="20" spans="1:11" x14ac:dyDescent="0.2">
      <c r="A20" s="4"/>
      <c r="B20" s="95" t="s">
        <v>22</v>
      </c>
      <c r="C20" s="2">
        <v>725</v>
      </c>
      <c r="D20" s="122" t="s">
        <v>187</v>
      </c>
      <c r="E20" s="268">
        <f>'[1]LCR PS'!$U$231</f>
        <v>125162</v>
      </c>
      <c r="F20" s="268">
        <f>'[2]lcr (ps)'!$K$42</f>
        <v>66078</v>
      </c>
      <c r="G20" s="282">
        <f>'[2]lcr (ps)'!$K$43</f>
        <v>84700</v>
      </c>
      <c r="H20" s="54">
        <f t="shared" si="0"/>
        <v>150778</v>
      </c>
      <c r="I20" s="54">
        <f>[3]LCR!$K$17+[3]LCR!$L$17</f>
        <v>177040</v>
      </c>
      <c r="J20" s="394"/>
    </row>
    <row r="21" spans="1:11" x14ac:dyDescent="0.2">
      <c r="A21" s="4"/>
      <c r="B21" s="95" t="s">
        <v>24</v>
      </c>
      <c r="C21" s="2">
        <v>724</v>
      </c>
      <c r="D21" s="122" t="s">
        <v>189</v>
      </c>
      <c r="E21" s="268">
        <f>'[1]LCR PS'!$T$231</f>
        <v>10000</v>
      </c>
      <c r="F21" s="269">
        <f>'[2]lcr (ps)'!$L$42</f>
        <v>0</v>
      </c>
      <c r="G21" s="282">
        <f>'[2]lcr (ps)'!$L$43</f>
        <v>15000</v>
      </c>
      <c r="H21" s="54">
        <f t="shared" si="0"/>
        <v>15000</v>
      </c>
      <c r="I21" s="54">
        <f t="shared" si="1"/>
        <v>15000</v>
      </c>
      <c r="J21" s="394"/>
    </row>
    <row r="22" spans="1:11" x14ac:dyDescent="0.2">
      <c r="A22" s="4"/>
      <c r="B22" s="95" t="s">
        <v>233</v>
      </c>
      <c r="C22" s="32">
        <v>731</v>
      </c>
      <c r="D22" s="122" t="s">
        <v>190</v>
      </c>
      <c r="E22" s="268">
        <f>'[1]LCR PS'!$V$231</f>
        <v>90116.64</v>
      </c>
      <c r="F22" s="268">
        <f>'[2]lcr (ps)'!$M$42</f>
        <v>47576.159999999996</v>
      </c>
      <c r="G22" s="282">
        <f>'[2]lcr (ps)'!$M$43</f>
        <v>60993.84</v>
      </c>
      <c r="H22" s="54">
        <f t="shared" si="0"/>
        <v>108570</v>
      </c>
      <c r="I22" s="54">
        <f>[3]LCR!$N$17</f>
        <v>127468.79999999999</v>
      </c>
      <c r="J22" s="394"/>
    </row>
    <row r="23" spans="1:11" x14ac:dyDescent="0.2">
      <c r="A23" s="4"/>
      <c r="B23" s="95" t="s">
        <v>26</v>
      </c>
      <c r="C23" s="2">
        <v>732</v>
      </c>
      <c r="D23" s="122" t="s">
        <v>191</v>
      </c>
      <c r="E23" s="268">
        <f>'[1]LCR PS'!$W$231</f>
        <v>2400</v>
      </c>
      <c r="F23" s="268">
        <f>'[2]lcr (ps)'!$N$42</f>
        <v>1200</v>
      </c>
      <c r="G23" s="282">
        <f>'[2]lcr (ps)'!$N$43</f>
        <v>2400</v>
      </c>
      <c r="H23" s="54">
        <f t="shared" si="0"/>
        <v>3600</v>
      </c>
      <c r="I23" s="54">
        <f>[3]LCR!$S$17</f>
        <v>3600</v>
      </c>
      <c r="J23" s="394"/>
    </row>
    <row r="24" spans="1:11" x14ac:dyDescent="0.2">
      <c r="A24" s="4"/>
      <c r="B24" s="95" t="s">
        <v>27</v>
      </c>
      <c r="C24" s="2">
        <v>733</v>
      </c>
      <c r="D24" s="122" t="s">
        <v>192</v>
      </c>
      <c r="E24" s="268">
        <f>'[1]LCR PS'!$X$231</f>
        <v>8735.2800000000025</v>
      </c>
      <c r="F24" s="268">
        <f>'[2]lcr (ps)'!$O$42</f>
        <v>4367.6400000000003</v>
      </c>
      <c r="G24" s="282">
        <f>'[2]lcr (ps)'!$O$43</f>
        <v>8132.3599999999969</v>
      </c>
      <c r="H24" s="54">
        <f t="shared" si="0"/>
        <v>12499.999999999996</v>
      </c>
      <c r="I24" s="54">
        <f>[3]LCR!$P$17</f>
        <v>10385.264999999999</v>
      </c>
      <c r="J24" s="394"/>
    </row>
    <row r="25" spans="1:11" x14ac:dyDescent="0.2">
      <c r="A25" s="4"/>
      <c r="B25" s="95" t="s">
        <v>28</v>
      </c>
      <c r="C25" s="2">
        <v>734</v>
      </c>
      <c r="D25" s="122" t="s">
        <v>193</v>
      </c>
      <c r="E25" s="268">
        <f>'[1]LCR PS'!$Y$231</f>
        <v>2400</v>
      </c>
      <c r="F25" s="268">
        <f>'[2]lcr (ps)'!$P$42</f>
        <v>1200</v>
      </c>
      <c r="G25" s="282">
        <f>'[2]lcr (ps)'!$P$43</f>
        <v>2400</v>
      </c>
      <c r="H25" s="54">
        <f t="shared" si="0"/>
        <v>3600</v>
      </c>
      <c r="I25" s="54">
        <f t="shared" si="1"/>
        <v>3600</v>
      </c>
      <c r="J25" s="394"/>
    </row>
    <row r="26" spans="1:11" x14ac:dyDescent="0.2">
      <c r="A26" s="4"/>
      <c r="B26" s="95" t="s">
        <v>278</v>
      </c>
      <c r="C26" s="2">
        <v>749</v>
      </c>
      <c r="D26" s="122" t="s">
        <v>279</v>
      </c>
      <c r="E26" s="275">
        <f>'[1]LCR PS'!$AA$231</f>
        <v>66585</v>
      </c>
      <c r="F26" s="281">
        <f>'[2]lcr (ps)'!$Q$42</f>
        <v>0</v>
      </c>
      <c r="G26" s="283">
        <f>'[2]lcr (ps)'!$Q$43</f>
        <v>75400</v>
      </c>
      <c r="H26" s="54">
        <f t="shared" si="0"/>
        <v>75400</v>
      </c>
      <c r="I26" s="54">
        <f>[3]LCR!$M$17</f>
        <v>88520</v>
      </c>
      <c r="J26" s="394"/>
    </row>
    <row r="27" spans="1:11" x14ac:dyDescent="0.2">
      <c r="A27" s="4"/>
      <c r="B27" s="26" t="s">
        <v>52</v>
      </c>
      <c r="C27" s="14"/>
      <c r="D27" s="14"/>
      <c r="E27" s="248">
        <f>SUM(E14:E26)</f>
        <v>1251381.58</v>
      </c>
      <c r="F27" s="248">
        <f t="shared" ref="F27:I27" si="2">SUM(F14:F26)</f>
        <v>620389.80000000005</v>
      </c>
      <c r="G27" s="248">
        <f t="shared" si="2"/>
        <v>878758.2</v>
      </c>
      <c r="H27" s="57">
        <f t="shared" si="2"/>
        <v>1499148</v>
      </c>
      <c r="I27" s="57">
        <f t="shared" si="2"/>
        <v>1712854.0649999999</v>
      </c>
      <c r="J27" s="156"/>
    </row>
    <row r="28" spans="1:11" x14ac:dyDescent="0.2">
      <c r="A28" s="23" t="s">
        <v>101</v>
      </c>
      <c r="B28" s="95"/>
      <c r="C28" s="8"/>
      <c r="D28" s="8"/>
      <c r="E28" s="218"/>
      <c r="F28" s="218"/>
      <c r="G28" s="218"/>
      <c r="H28" s="8"/>
      <c r="I28" s="8"/>
      <c r="J28" s="17"/>
    </row>
    <row r="29" spans="1:11" x14ac:dyDescent="0.2">
      <c r="A29" s="4"/>
      <c r="B29" s="95" t="s">
        <v>33</v>
      </c>
      <c r="C29" s="2">
        <v>751</v>
      </c>
      <c r="D29" s="2" t="s">
        <v>218</v>
      </c>
      <c r="E29" s="268">
        <f>'[1]LCR MOOE'!$F$1491</f>
        <v>26640</v>
      </c>
      <c r="F29" s="269">
        <v>0</v>
      </c>
      <c r="G29" s="268">
        <f>'[2]lcr(mooe)'!$E$46</f>
        <v>30000</v>
      </c>
      <c r="H29" s="25">
        <v>30000</v>
      </c>
      <c r="I29" s="25">
        <f>H29</f>
        <v>30000</v>
      </c>
      <c r="J29" s="154"/>
    </row>
    <row r="30" spans="1:11" x14ac:dyDescent="0.2">
      <c r="A30" s="4"/>
      <c r="B30" s="95" t="s">
        <v>75</v>
      </c>
      <c r="C30" s="2">
        <v>753</v>
      </c>
      <c r="D30" s="2" t="s">
        <v>195</v>
      </c>
      <c r="E30" s="268">
        <f>'[1]LCR MOOE'!$I$1491</f>
        <v>10000</v>
      </c>
      <c r="F30" s="269">
        <v>0</v>
      </c>
      <c r="G30" s="270">
        <f>'[2]lcr(mooe)'!$F$46</f>
        <v>10000</v>
      </c>
      <c r="H30" s="25">
        <v>10000</v>
      </c>
      <c r="I30" s="25">
        <f t="shared" ref="I30:I33" si="3">H30</f>
        <v>10000</v>
      </c>
      <c r="J30" s="154"/>
    </row>
    <row r="31" spans="1:11" x14ac:dyDescent="0.2">
      <c r="A31" s="4"/>
      <c r="B31" s="95" t="s">
        <v>36</v>
      </c>
      <c r="C31" s="2">
        <v>755</v>
      </c>
      <c r="D31" s="2" t="s">
        <v>196</v>
      </c>
      <c r="E31" s="268">
        <f>'[1]LCR MOOE'!$N$1491</f>
        <v>39641.449999999997</v>
      </c>
      <c r="F31" s="269">
        <v>0</v>
      </c>
      <c r="G31" s="268">
        <f>'[2]lcr(mooe)'!$G$46</f>
        <v>50000</v>
      </c>
      <c r="H31" s="25">
        <v>50000</v>
      </c>
      <c r="I31" s="25">
        <f t="shared" si="3"/>
        <v>50000</v>
      </c>
      <c r="J31" s="154"/>
    </row>
    <row r="32" spans="1:11" x14ac:dyDescent="0.2">
      <c r="A32" s="4"/>
      <c r="B32" s="95" t="s">
        <v>421</v>
      </c>
      <c r="C32" s="55">
        <v>969</v>
      </c>
      <c r="D32" s="55" t="s">
        <v>212</v>
      </c>
      <c r="E32" s="268">
        <f>'[1]LCR MOOE'!$BH$1491</f>
        <v>69526.500000000015</v>
      </c>
      <c r="F32" s="297">
        <f>'[2]lcr(mooe)'!$H$45</f>
        <v>34031.24</v>
      </c>
      <c r="G32" s="268">
        <f>'[2]lcr(mooe)'!$H$46</f>
        <v>45968.760000000009</v>
      </c>
      <c r="H32" s="25">
        <v>80000</v>
      </c>
      <c r="I32" s="25">
        <v>105000</v>
      </c>
      <c r="J32" s="154"/>
      <c r="K32" s="361">
        <v>100000</v>
      </c>
    </row>
    <row r="33" spans="1:12" x14ac:dyDescent="0.2">
      <c r="A33" s="4"/>
      <c r="B33" s="6" t="s">
        <v>311</v>
      </c>
      <c r="C33" s="2">
        <v>823</v>
      </c>
      <c r="D33" s="2" t="s">
        <v>206</v>
      </c>
      <c r="E33" s="275">
        <v>0</v>
      </c>
      <c r="F33" s="275"/>
      <c r="G33" s="275">
        <f>'[2]lcr(mooe)'!$I$46</f>
        <v>10000</v>
      </c>
      <c r="H33" s="166">
        <v>10000</v>
      </c>
      <c r="I33" s="25">
        <f t="shared" si="3"/>
        <v>10000</v>
      </c>
      <c r="J33" s="154"/>
    </row>
    <row r="34" spans="1:12" x14ac:dyDescent="0.2">
      <c r="A34" s="4"/>
      <c r="B34" s="26" t="s">
        <v>52</v>
      </c>
      <c r="C34" s="14"/>
      <c r="D34" s="76"/>
      <c r="E34" s="248">
        <f>SUM(E29:E33)</f>
        <v>145807.95000000001</v>
      </c>
      <c r="F34" s="248">
        <f>SUM(F29:F33)</f>
        <v>34031.24</v>
      </c>
      <c r="G34" s="248">
        <f>SUM(G29:G33)</f>
        <v>145968.76</v>
      </c>
      <c r="H34" s="57">
        <f>SUM(H29:H33)</f>
        <v>180000</v>
      </c>
      <c r="I34" s="57">
        <f>SUM(I29:I33)</f>
        <v>205000</v>
      </c>
      <c r="J34" s="156"/>
    </row>
    <row r="35" spans="1:12" x14ac:dyDescent="0.2">
      <c r="A35" s="23" t="s">
        <v>274</v>
      </c>
      <c r="B35" s="26"/>
      <c r="C35" s="8"/>
      <c r="D35" s="8"/>
      <c r="E35" s="271"/>
      <c r="F35" s="271"/>
      <c r="G35" s="271"/>
      <c r="H35" s="33"/>
      <c r="I35" s="28"/>
      <c r="J35" s="156"/>
    </row>
    <row r="36" spans="1:12" x14ac:dyDescent="0.2">
      <c r="A36" s="23" t="s">
        <v>253</v>
      </c>
      <c r="B36" s="21"/>
      <c r="C36" s="8"/>
      <c r="D36" s="8"/>
      <c r="E36" s="268"/>
      <c r="F36" s="268"/>
      <c r="G36" s="268"/>
      <c r="H36" s="25"/>
      <c r="I36" s="25"/>
      <c r="J36" s="154"/>
    </row>
    <row r="37" spans="1:12" hidden="1" x14ac:dyDescent="0.2">
      <c r="A37" s="4"/>
      <c r="B37" s="5"/>
      <c r="C37" s="8"/>
      <c r="D37" s="8"/>
      <c r="E37" s="284"/>
      <c r="F37" s="284"/>
      <c r="G37" s="271"/>
      <c r="H37" s="33"/>
      <c r="I37" s="46"/>
      <c r="J37" s="211"/>
    </row>
    <row r="38" spans="1:12" x14ac:dyDescent="0.2">
      <c r="A38" s="4"/>
      <c r="B38" s="125" t="s">
        <v>247</v>
      </c>
      <c r="C38" s="53">
        <v>223</v>
      </c>
      <c r="D38" s="205" t="s">
        <v>215</v>
      </c>
      <c r="E38" s="285">
        <v>0</v>
      </c>
      <c r="F38" s="285">
        <v>0</v>
      </c>
      <c r="G38" s="285">
        <v>0</v>
      </c>
      <c r="H38" s="88">
        <v>0</v>
      </c>
      <c r="I38" s="88">
        <v>0</v>
      </c>
      <c r="J38" s="154"/>
    </row>
    <row r="39" spans="1:12" x14ac:dyDescent="0.2">
      <c r="A39" s="4"/>
      <c r="B39" s="5" t="s">
        <v>131</v>
      </c>
      <c r="C39" s="2">
        <v>222</v>
      </c>
      <c r="D39" s="2" t="s">
        <v>214</v>
      </c>
      <c r="E39" s="286">
        <v>0</v>
      </c>
      <c r="F39" s="286">
        <v>0</v>
      </c>
      <c r="G39" s="281">
        <v>0</v>
      </c>
      <c r="H39" s="396">
        <v>0</v>
      </c>
      <c r="I39" s="25">
        <v>50000</v>
      </c>
      <c r="J39" s="395"/>
      <c r="K39" s="361">
        <v>50000</v>
      </c>
      <c r="L39" s="127" t="s">
        <v>443</v>
      </c>
    </row>
    <row r="40" spans="1:12" x14ac:dyDescent="0.2">
      <c r="A40" s="4"/>
      <c r="B40" s="26" t="s">
        <v>52</v>
      </c>
      <c r="C40" s="14"/>
      <c r="D40" s="14"/>
      <c r="E40" s="231">
        <f>SUM(E38:E39)</f>
        <v>0</v>
      </c>
      <c r="F40" s="231">
        <f>SUM(F38:F39)</f>
        <v>0</v>
      </c>
      <c r="G40" s="231">
        <f>SUM(G38:G39)</f>
        <v>0</v>
      </c>
      <c r="H40" s="61">
        <f>SUM(H38:H39)</f>
        <v>0</v>
      </c>
      <c r="I40" s="61">
        <f>SUM(I38:I39)</f>
        <v>50000</v>
      </c>
      <c r="J40" s="393"/>
    </row>
    <row r="41" spans="1:12" x14ac:dyDescent="0.2">
      <c r="A41" s="35"/>
      <c r="B41" s="34" t="s">
        <v>48</v>
      </c>
      <c r="C41" s="14"/>
      <c r="D41" s="63"/>
      <c r="E41" s="277">
        <f>E40+E34+E27</f>
        <v>1397189.53</v>
      </c>
      <c r="F41" s="277">
        <f>F40+F34+F27</f>
        <v>654421.04</v>
      </c>
      <c r="G41" s="277">
        <f>G40+G34+G27</f>
        <v>1024726.96</v>
      </c>
      <c r="H41" s="30">
        <f>H40+H34+H27</f>
        <v>1679148</v>
      </c>
      <c r="I41" s="30">
        <f>I40+I34+I27</f>
        <v>1967854.0649999999</v>
      </c>
      <c r="J41" s="36"/>
    </row>
    <row r="42" spans="1:12" x14ac:dyDescent="0.2">
      <c r="A42" s="131" t="s">
        <v>269</v>
      </c>
      <c r="B42" s="17"/>
      <c r="C42" s="17"/>
      <c r="D42" s="131" t="s">
        <v>368</v>
      </c>
      <c r="E42" s="279"/>
      <c r="F42" s="279"/>
      <c r="H42" s="131" t="s">
        <v>271</v>
      </c>
      <c r="I42" s="17"/>
      <c r="J42" s="17"/>
    </row>
    <row r="43" spans="1:12" x14ac:dyDescent="0.2">
      <c r="A43" s="131"/>
      <c r="B43" s="17"/>
      <c r="C43" s="17"/>
      <c r="D43" s="131"/>
      <c r="E43" s="279"/>
      <c r="F43" s="279"/>
      <c r="H43" s="131"/>
      <c r="I43" s="17"/>
      <c r="J43" s="17"/>
    </row>
    <row r="44" spans="1:12" x14ac:dyDescent="0.2">
      <c r="A44" s="17"/>
      <c r="B44" s="18" t="s">
        <v>270</v>
      </c>
      <c r="C44" s="17"/>
      <c r="D44" s="17"/>
      <c r="E44" s="420" t="s">
        <v>422</v>
      </c>
      <c r="F44" s="420"/>
      <c r="H44" s="137" t="s">
        <v>273</v>
      </c>
      <c r="I44" s="137"/>
      <c r="J44" s="137"/>
    </row>
    <row r="45" spans="1:12" x14ac:dyDescent="0.2">
      <c r="A45" s="17"/>
      <c r="B45" s="131" t="s">
        <v>430</v>
      </c>
      <c r="C45" s="17"/>
      <c r="D45" s="17"/>
      <c r="E45" s="421" t="s">
        <v>423</v>
      </c>
      <c r="F45" s="421"/>
      <c r="H45" s="138" t="s">
        <v>272</v>
      </c>
      <c r="I45" s="136"/>
      <c r="J45" s="136"/>
    </row>
    <row r="47" spans="1:12" x14ac:dyDescent="0.2">
      <c r="I47" s="170" t="s">
        <v>289</v>
      </c>
      <c r="J47" s="170"/>
    </row>
  </sheetData>
  <mergeCells count="8">
    <mergeCell ref="A3:I3"/>
    <mergeCell ref="A4:I4"/>
    <mergeCell ref="A5:I5"/>
    <mergeCell ref="E44:F44"/>
    <mergeCell ref="E45:F45"/>
    <mergeCell ref="A8:B8"/>
    <mergeCell ref="A11:B11"/>
    <mergeCell ref="F8:H8"/>
  </mergeCells>
  <phoneticPr fontId="3" type="noConversion"/>
  <pageMargins left="1" right="1" top="0.1" bottom="0.1" header="0.5" footer="0.5"/>
  <pageSetup paperSize="1000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view="pageBreakPreview" topLeftCell="A18" zoomScale="85" zoomScaleNormal="85" zoomScaleSheetLayoutView="85" workbookViewId="0">
      <selection activeCell="B43" sqref="B43"/>
    </sheetView>
  </sheetViews>
  <sheetFormatPr defaultRowHeight="12.75" x14ac:dyDescent="0.2"/>
  <cols>
    <col min="1" max="1" width="3" customWidth="1"/>
    <col min="2" max="2" width="45.28515625" customWidth="1"/>
    <col min="3" max="3" width="13.7109375" hidden="1" customWidth="1"/>
    <col min="4" max="4" width="17.7109375" customWidth="1"/>
    <col min="5" max="5" width="14.42578125" style="262" customWidth="1"/>
    <col min="6" max="6" width="15.28515625" style="262" customWidth="1"/>
    <col min="7" max="7" width="15" style="262" customWidth="1"/>
    <col min="8" max="8" width="14.85546875" customWidth="1"/>
    <col min="9" max="9" width="18.42578125" customWidth="1"/>
    <col min="10" max="10" width="12.85546875" customWidth="1"/>
  </cols>
  <sheetData>
    <row r="1" spans="1:16" x14ac:dyDescent="0.2">
      <c r="A1" t="s">
        <v>249</v>
      </c>
      <c r="I1" s="139" t="s">
        <v>250</v>
      </c>
      <c r="J1" s="17"/>
      <c r="K1" s="17"/>
      <c r="L1" s="17"/>
      <c r="M1" s="17"/>
      <c r="N1" s="17"/>
      <c r="O1" s="17"/>
      <c r="P1" s="17"/>
    </row>
    <row r="2" spans="1:16" x14ac:dyDescent="0.2">
      <c r="J2" s="17"/>
      <c r="K2" s="17"/>
      <c r="L2" s="17"/>
      <c r="M2" s="17"/>
      <c r="N2" s="17"/>
      <c r="O2" s="17"/>
      <c r="P2" s="17"/>
    </row>
    <row r="3" spans="1:16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17"/>
      <c r="K3" s="17"/>
      <c r="L3" s="17"/>
      <c r="M3" s="17"/>
      <c r="N3" s="17"/>
      <c r="O3" s="17"/>
      <c r="P3" s="17"/>
    </row>
    <row r="4" spans="1:16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17"/>
      <c r="K4" s="17"/>
      <c r="L4" s="17"/>
      <c r="M4" s="17"/>
      <c r="N4" s="17"/>
      <c r="O4" s="17"/>
      <c r="P4" s="17"/>
    </row>
    <row r="5" spans="1:16" x14ac:dyDescent="0.2">
      <c r="A5" s="425" t="s">
        <v>395</v>
      </c>
      <c r="B5" s="425"/>
      <c r="C5" s="425"/>
      <c r="D5" s="425"/>
      <c r="E5" s="425"/>
      <c r="F5" s="425"/>
      <c r="G5" s="425"/>
      <c r="H5" s="425"/>
      <c r="I5" s="425"/>
      <c r="J5" s="17"/>
      <c r="K5" s="17"/>
      <c r="L5" s="17"/>
      <c r="M5" s="17"/>
      <c r="N5" s="17"/>
      <c r="O5" s="17"/>
      <c r="P5" s="17"/>
    </row>
    <row r="6" spans="1:16" x14ac:dyDescent="0.2">
      <c r="A6" s="189"/>
      <c r="B6" s="189"/>
      <c r="C6" s="189"/>
      <c r="D6" s="189"/>
      <c r="E6" s="288"/>
      <c r="F6" s="288"/>
      <c r="G6" s="288"/>
      <c r="H6" s="189"/>
      <c r="I6" s="189"/>
      <c r="J6" s="17"/>
      <c r="K6" s="17"/>
      <c r="L6" s="17"/>
      <c r="M6" s="17"/>
      <c r="N6" s="17"/>
      <c r="O6" s="17"/>
      <c r="P6" s="17"/>
    </row>
    <row r="7" spans="1:16" x14ac:dyDescent="0.2">
      <c r="A7" s="13" t="s">
        <v>88</v>
      </c>
      <c r="J7" s="17"/>
      <c r="K7" s="17"/>
      <c r="L7" s="17"/>
      <c r="M7" s="17"/>
      <c r="N7" s="17"/>
      <c r="O7" s="17"/>
      <c r="P7" s="17"/>
    </row>
    <row r="8" spans="1:16" x14ac:dyDescent="0.2">
      <c r="A8" s="435" t="s">
        <v>3</v>
      </c>
      <c r="B8" s="436"/>
      <c r="C8" s="1" t="s">
        <v>4</v>
      </c>
      <c r="D8" s="1" t="s">
        <v>4</v>
      </c>
      <c r="E8" s="263" t="s">
        <v>6</v>
      </c>
      <c r="F8" s="439" t="s">
        <v>266</v>
      </c>
      <c r="G8" s="440"/>
      <c r="H8" s="441"/>
      <c r="I8" s="1" t="s">
        <v>10</v>
      </c>
      <c r="J8" s="17"/>
      <c r="K8" s="17"/>
      <c r="L8" s="17"/>
      <c r="M8" s="17"/>
      <c r="N8" s="17"/>
      <c r="O8" s="17"/>
      <c r="P8" s="17"/>
    </row>
    <row r="9" spans="1:16" x14ac:dyDescent="0.2">
      <c r="A9" s="11"/>
      <c r="B9" s="12"/>
      <c r="C9" s="2" t="s">
        <v>5</v>
      </c>
      <c r="D9" s="2" t="s">
        <v>5</v>
      </c>
      <c r="E9" s="264" t="s">
        <v>7</v>
      </c>
      <c r="F9" s="265" t="s">
        <v>255</v>
      </c>
      <c r="G9" s="265" t="s">
        <v>256</v>
      </c>
      <c r="H9" s="122" t="s">
        <v>257</v>
      </c>
      <c r="I9" s="2" t="s">
        <v>7</v>
      </c>
      <c r="J9" s="17"/>
      <c r="K9" s="17"/>
      <c r="L9" s="17"/>
      <c r="M9" s="17"/>
      <c r="N9" s="17"/>
      <c r="O9" s="17"/>
      <c r="P9" s="17"/>
    </row>
    <row r="10" spans="1:16" x14ac:dyDescent="0.2">
      <c r="A10" s="11"/>
      <c r="B10" s="12"/>
      <c r="C10" s="2"/>
      <c r="D10" s="2"/>
      <c r="E10" s="264" t="s">
        <v>8</v>
      </c>
      <c r="F10" s="264" t="s">
        <v>8</v>
      </c>
      <c r="G10" s="264" t="s">
        <v>9</v>
      </c>
      <c r="H10" s="2"/>
      <c r="I10" s="2" t="s">
        <v>11</v>
      </c>
      <c r="J10" s="17"/>
      <c r="K10" s="17"/>
      <c r="L10" s="17"/>
      <c r="M10" s="17"/>
      <c r="N10" s="17"/>
      <c r="O10" s="17"/>
      <c r="P10" s="17"/>
    </row>
    <row r="11" spans="1:16" x14ac:dyDescent="0.2">
      <c r="A11" s="437" t="s">
        <v>12</v>
      </c>
      <c r="B11" s="438"/>
      <c r="C11" s="3" t="s">
        <v>13</v>
      </c>
      <c r="D11" s="3" t="s">
        <v>13</v>
      </c>
      <c r="E11" s="266" t="s">
        <v>14</v>
      </c>
      <c r="F11" s="267" t="s">
        <v>15</v>
      </c>
      <c r="G11" s="267" t="s">
        <v>16</v>
      </c>
      <c r="H11" s="135" t="s">
        <v>258</v>
      </c>
      <c r="I11" s="3" t="s">
        <v>259</v>
      </c>
      <c r="J11" s="17"/>
      <c r="K11" s="17"/>
      <c r="L11" s="17"/>
      <c r="M11" s="17"/>
      <c r="N11" s="17"/>
      <c r="O11" s="17"/>
      <c r="P11" s="17"/>
    </row>
    <row r="12" spans="1:16" x14ac:dyDescent="0.2">
      <c r="A12" s="22" t="s">
        <v>30</v>
      </c>
      <c r="B12" s="20"/>
      <c r="C12" s="8"/>
      <c r="D12" s="8"/>
      <c r="E12" s="218"/>
      <c r="F12" s="218"/>
      <c r="G12" s="218"/>
      <c r="H12" s="8"/>
      <c r="I12" s="8"/>
      <c r="J12" s="17"/>
      <c r="K12" s="17"/>
      <c r="L12" s="17"/>
      <c r="M12" s="17"/>
      <c r="N12" s="17"/>
      <c r="O12" s="17"/>
      <c r="P12" s="17"/>
    </row>
    <row r="13" spans="1:16" x14ac:dyDescent="0.2">
      <c r="A13" s="23" t="s">
        <v>31</v>
      </c>
      <c r="B13" s="20"/>
      <c r="C13" s="8"/>
      <c r="D13" s="8"/>
      <c r="E13" s="218"/>
      <c r="F13" s="218"/>
      <c r="G13" s="218"/>
      <c r="H13" s="8"/>
      <c r="I13" s="8"/>
      <c r="J13" s="17"/>
      <c r="K13" s="17"/>
      <c r="L13" s="17"/>
      <c r="M13" s="17"/>
      <c r="N13" s="17"/>
      <c r="O13" s="17"/>
      <c r="P13" s="17"/>
    </row>
    <row r="14" spans="1:16" x14ac:dyDescent="0.2">
      <c r="A14" s="4"/>
      <c r="B14" s="95" t="s">
        <v>17</v>
      </c>
      <c r="C14" s="2">
        <v>701</v>
      </c>
      <c r="D14" s="2" t="s">
        <v>219</v>
      </c>
      <c r="E14" s="268">
        <f>'[1]MPDC PS'!$F$231</f>
        <v>854907</v>
      </c>
      <c r="F14" s="268">
        <f>'[2]mpdc (ps)'!$E$44</f>
        <v>447936</v>
      </c>
      <c r="G14" s="268">
        <f>'[2]mpdc (ps)'!$E$45</f>
        <v>447936</v>
      </c>
      <c r="H14" s="25">
        <f>F14+G14</f>
        <v>895872</v>
      </c>
      <c r="I14" s="25">
        <f>[3]MPDC!$I$17</f>
        <v>1322796</v>
      </c>
      <c r="J14" s="17"/>
      <c r="K14" s="17"/>
      <c r="L14" s="17"/>
      <c r="M14" s="17"/>
      <c r="N14" s="17"/>
      <c r="O14" s="17"/>
      <c r="P14" s="17"/>
    </row>
    <row r="15" spans="1:16" ht="12.75" customHeight="1" x14ac:dyDescent="0.2">
      <c r="A15" s="4"/>
      <c r="B15" s="95" t="s">
        <v>18</v>
      </c>
      <c r="C15" s="32">
        <v>711</v>
      </c>
      <c r="D15" s="122" t="s">
        <v>182</v>
      </c>
      <c r="E15" s="268">
        <f>'[1]MPDC PS'!$H$231</f>
        <v>72000</v>
      </c>
      <c r="F15" s="268">
        <f>'[2]mpdc (ps)'!$F$44</f>
        <v>36000</v>
      </c>
      <c r="G15" s="268">
        <f>'[2]mpdc (ps)'!$F$45</f>
        <v>36000</v>
      </c>
      <c r="H15" s="25">
        <f>F15+G15</f>
        <v>72000</v>
      </c>
      <c r="I15" s="25">
        <f>24000*4</f>
        <v>96000</v>
      </c>
      <c r="J15" s="356"/>
      <c r="K15" s="17"/>
      <c r="L15" s="17"/>
      <c r="M15" s="17"/>
      <c r="N15" s="17"/>
      <c r="O15" s="17"/>
      <c r="P15" s="17"/>
    </row>
    <row r="16" spans="1:16" x14ac:dyDescent="0.2">
      <c r="A16" s="4"/>
      <c r="B16" s="95" t="s">
        <v>19</v>
      </c>
      <c r="C16" s="2">
        <v>713</v>
      </c>
      <c r="D16" s="2" t="s">
        <v>183</v>
      </c>
      <c r="E16" s="270">
        <f>'[1]MPDC PS'!$I$231</f>
        <v>67500</v>
      </c>
      <c r="F16" s="270">
        <f>'[2]mpdc (ps)'!$G$44</f>
        <v>33750</v>
      </c>
      <c r="G16" s="268">
        <f>'[2]mpdc (ps)'!$G$45</f>
        <v>33750</v>
      </c>
      <c r="H16" s="25">
        <f>F16+G16</f>
        <v>67500</v>
      </c>
      <c r="I16" s="25">
        <f t="shared" ref="I16:I17" si="0">H16</f>
        <v>67500</v>
      </c>
      <c r="J16" s="17"/>
      <c r="K16" s="17"/>
      <c r="L16" s="17"/>
      <c r="M16" s="17"/>
      <c r="N16" s="17"/>
      <c r="O16" s="17"/>
      <c r="P16" s="17"/>
    </row>
    <row r="17" spans="1:16" x14ac:dyDescent="0.2">
      <c r="A17" s="4"/>
      <c r="B17" s="95" t="s">
        <v>20</v>
      </c>
      <c r="C17" s="2">
        <v>714</v>
      </c>
      <c r="D17" s="2" t="s">
        <v>184</v>
      </c>
      <c r="E17" s="268">
        <f>'[1]MPDC PS'!$J$231</f>
        <v>67500</v>
      </c>
      <c r="F17" s="268">
        <f>'[2]mpdc (ps)'!$H$44</f>
        <v>33750</v>
      </c>
      <c r="G17" s="268">
        <f>'[2]mpdc (ps)'!$H$45</f>
        <v>33750</v>
      </c>
      <c r="H17" s="25">
        <f>F17+G17</f>
        <v>67500</v>
      </c>
      <c r="I17" s="25">
        <f t="shared" si="0"/>
        <v>67500</v>
      </c>
      <c r="J17" s="17"/>
      <c r="K17" s="17"/>
      <c r="L17" s="17"/>
      <c r="M17" s="17"/>
      <c r="N17" s="17"/>
      <c r="O17" s="17"/>
      <c r="P17" s="17"/>
    </row>
    <row r="18" spans="1:16" x14ac:dyDescent="0.2">
      <c r="A18" s="4"/>
      <c r="B18" s="95" t="s">
        <v>365</v>
      </c>
      <c r="C18" s="2">
        <v>717</v>
      </c>
      <c r="D18" s="2" t="s">
        <v>185</v>
      </c>
      <c r="E18" s="269">
        <v>0</v>
      </c>
      <c r="F18" s="269">
        <v>0</v>
      </c>
      <c r="G18" s="270">
        <f>'[2]mpdc (ps)'!$I$45</f>
        <v>0</v>
      </c>
      <c r="H18" s="29">
        <v>0</v>
      </c>
      <c r="I18" s="284">
        <v>0</v>
      </c>
      <c r="J18" s="17"/>
      <c r="K18" s="17"/>
      <c r="L18" s="17"/>
      <c r="M18" s="17"/>
      <c r="N18" s="17"/>
      <c r="O18" s="17"/>
      <c r="P18" s="17"/>
    </row>
    <row r="19" spans="1:16" x14ac:dyDescent="0.2">
      <c r="A19" s="4"/>
      <c r="B19" s="95" t="s">
        <v>21</v>
      </c>
      <c r="C19" s="2">
        <v>715</v>
      </c>
      <c r="D19" s="2" t="s">
        <v>186</v>
      </c>
      <c r="E19" s="268">
        <f>'[1]MPDC PS'!$M$231</f>
        <v>18000</v>
      </c>
      <c r="F19" s="268">
        <f>'[2]mpdc (ps)'!$J$44</f>
        <v>18000</v>
      </c>
      <c r="G19" s="270">
        <f>'[2]mpdc (ps)'!$J$45</f>
        <v>0</v>
      </c>
      <c r="H19" s="25">
        <f t="shared" ref="H19:H26" si="1">F19+G19</f>
        <v>18000</v>
      </c>
      <c r="I19" s="25">
        <f>6000*4</f>
        <v>24000</v>
      </c>
      <c r="J19" s="17"/>
      <c r="K19" s="17"/>
      <c r="L19" s="17"/>
      <c r="M19" s="17"/>
      <c r="N19" s="17"/>
      <c r="O19" s="17"/>
      <c r="P19" s="17"/>
    </row>
    <row r="20" spans="1:16" x14ac:dyDescent="0.2">
      <c r="A20" s="4"/>
      <c r="B20" s="95" t="s">
        <v>22</v>
      </c>
      <c r="C20" s="2">
        <v>725</v>
      </c>
      <c r="D20" s="2" t="s">
        <v>187</v>
      </c>
      <c r="E20" s="268">
        <f>'[1]MPDC PS'!$U$231</f>
        <v>142486</v>
      </c>
      <c r="F20" s="268">
        <f>'[2]mpdc (ps)'!$K$44</f>
        <v>74656</v>
      </c>
      <c r="G20" s="268">
        <f>'[2]mpdc (ps)'!$K$45</f>
        <v>74656</v>
      </c>
      <c r="H20" s="25">
        <f t="shared" si="1"/>
        <v>149312</v>
      </c>
      <c r="I20" s="25">
        <f>[3]MPDC!$K$17+[3]MPDC!$L$17</f>
        <v>220362</v>
      </c>
      <c r="J20" s="17"/>
      <c r="K20" s="17"/>
      <c r="L20" s="17"/>
      <c r="M20" s="17"/>
      <c r="N20" s="17"/>
      <c r="O20" s="17"/>
      <c r="P20" s="17"/>
    </row>
    <row r="21" spans="1:16" x14ac:dyDescent="0.2">
      <c r="A21" s="4"/>
      <c r="B21" s="95" t="s">
        <v>24</v>
      </c>
      <c r="C21" s="2">
        <v>724</v>
      </c>
      <c r="D21" s="2" t="s">
        <v>189</v>
      </c>
      <c r="E21" s="268">
        <f>'[1]MPDC PS'!$T$231</f>
        <v>15000</v>
      </c>
      <c r="F21" s="269">
        <f>'[2]mpdc (ps)'!$L$44</f>
        <v>0</v>
      </c>
      <c r="G21" s="268">
        <f>'[2]mpdc (ps)'!$L$45</f>
        <v>15000</v>
      </c>
      <c r="H21" s="25">
        <f t="shared" si="1"/>
        <v>15000</v>
      </c>
      <c r="I21" s="25">
        <f>5000*4</f>
        <v>20000</v>
      </c>
      <c r="J21" s="17"/>
      <c r="K21" s="17"/>
      <c r="L21" s="17"/>
      <c r="M21" s="17"/>
      <c r="N21" s="17"/>
      <c r="O21" s="17"/>
      <c r="P21" s="17"/>
    </row>
    <row r="22" spans="1:16" x14ac:dyDescent="0.2">
      <c r="A22" s="4"/>
      <c r="B22" s="95" t="s">
        <v>233</v>
      </c>
      <c r="C22" s="32">
        <v>731</v>
      </c>
      <c r="D22" s="32" t="s">
        <v>190</v>
      </c>
      <c r="E22" s="268">
        <f>'[1]MPDC PS'!$V$231</f>
        <v>102589.92000000003</v>
      </c>
      <c r="F22" s="268">
        <f>'[2]mpdc (ps)'!$M$44</f>
        <v>53752.32</v>
      </c>
      <c r="G22" s="268">
        <f>'[2]mpdc (ps)'!$M$45</f>
        <v>53752.679999999993</v>
      </c>
      <c r="H22" s="25">
        <f t="shared" si="1"/>
        <v>107505</v>
      </c>
      <c r="I22" s="25">
        <f>[3]MPDC!$N$17</f>
        <v>158735.51999999999</v>
      </c>
      <c r="J22" s="17"/>
      <c r="K22" s="17"/>
      <c r="L22" s="17"/>
      <c r="M22" s="17"/>
      <c r="N22" s="17"/>
      <c r="O22" s="17"/>
      <c r="P22" s="17"/>
    </row>
    <row r="23" spans="1:16" x14ac:dyDescent="0.2">
      <c r="A23" s="4"/>
      <c r="B23" s="95" t="s">
        <v>26</v>
      </c>
      <c r="C23" s="2">
        <v>732</v>
      </c>
      <c r="D23" s="2" t="s">
        <v>191</v>
      </c>
      <c r="E23" s="268">
        <f>'[1]MPDC PS'!$W$231</f>
        <v>3600</v>
      </c>
      <c r="F23" s="268">
        <f>'[2]mpdc (ps)'!$N$44</f>
        <v>1800</v>
      </c>
      <c r="G23" s="268">
        <f>'[2]mpdc (ps)'!$N$45</f>
        <v>10200</v>
      </c>
      <c r="H23" s="25">
        <f t="shared" si="1"/>
        <v>12000</v>
      </c>
      <c r="I23" s="25">
        <f>[3]MPDC!$S$17</f>
        <v>4800</v>
      </c>
      <c r="J23" s="17"/>
      <c r="K23" s="17"/>
      <c r="L23" s="17"/>
      <c r="M23" s="17"/>
      <c r="N23" s="17"/>
      <c r="O23" s="17"/>
      <c r="P23" s="17"/>
    </row>
    <row r="24" spans="1:16" x14ac:dyDescent="0.2">
      <c r="A24" s="4"/>
      <c r="B24" s="95" t="s">
        <v>27</v>
      </c>
      <c r="C24" s="2">
        <v>733</v>
      </c>
      <c r="D24" s="2" t="s">
        <v>192</v>
      </c>
      <c r="E24" s="268">
        <f>'[1]MPDC PS'!$X$231</f>
        <v>10351.32</v>
      </c>
      <c r="F24" s="268">
        <f>'[2]mpdc (ps)'!$O$44</f>
        <v>5175.6000000000004</v>
      </c>
      <c r="G24" s="268">
        <f>'[2]mpdc (ps)'!$O$45</f>
        <v>7144.3999999999978</v>
      </c>
      <c r="H24" s="25">
        <f t="shared" si="1"/>
        <v>12319.999999999998</v>
      </c>
      <c r="I24" s="25">
        <f>[3]MPDC!$P$17</f>
        <v>14129.445</v>
      </c>
      <c r="J24" s="17"/>
      <c r="K24" s="17"/>
      <c r="L24" s="17"/>
      <c r="M24" s="17"/>
      <c r="N24" s="17"/>
      <c r="O24" s="17"/>
      <c r="P24" s="17"/>
    </row>
    <row r="25" spans="1:16" x14ac:dyDescent="0.2">
      <c r="A25" s="4"/>
      <c r="B25" s="95" t="s">
        <v>234</v>
      </c>
      <c r="C25" s="2">
        <v>734</v>
      </c>
      <c r="D25" s="2" t="s">
        <v>193</v>
      </c>
      <c r="E25" s="289">
        <f>'[1]MPDC PS'!$Y$231</f>
        <v>3544.3200000000011</v>
      </c>
      <c r="F25" s="289">
        <f>'[2]mpdc (ps)'!$Q$44</f>
        <v>1772.1600000000003</v>
      </c>
      <c r="G25" s="416">
        <v>3600</v>
      </c>
      <c r="H25" s="25">
        <f t="shared" si="1"/>
        <v>5372.16</v>
      </c>
      <c r="I25" s="25">
        <f>[3]MPDC!$R$17</f>
        <v>4800</v>
      </c>
      <c r="J25" s="17"/>
      <c r="K25" s="17"/>
      <c r="L25" s="17"/>
      <c r="M25" s="17"/>
      <c r="N25" s="17"/>
      <c r="O25" s="17"/>
      <c r="P25" s="17"/>
    </row>
    <row r="26" spans="1:16" x14ac:dyDescent="0.2">
      <c r="A26" s="4"/>
      <c r="B26" s="95" t="s">
        <v>172</v>
      </c>
      <c r="C26" s="2">
        <v>749</v>
      </c>
      <c r="D26" s="2" t="s">
        <v>279</v>
      </c>
      <c r="E26" s="290">
        <f>'[1]MPDC PS'!$AA$231</f>
        <v>77250</v>
      </c>
      <c r="F26" s="414">
        <v>0</v>
      </c>
      <c r="G26" s="268">
        <f>'[2]mpdc (ps)'!$Q$45</f>
        <v>72883.839999999997</v>
      </c>
      <c r="H26" s="25">
        <f t="shared" si="1"/>
        <v>72883.839999999997</v>
      </c>
      <c r="I26" s="25">
        <f>[3]MPDC!$M$17</f>
        <v>110181</v>
      </c>
      <c r="J26" s="17"/>
      <c r="K26" s="17"/>
      <c r="L26" s="17"/>
      <c r="M26" s="17"/>
      <c r="N26" s="17"/>
      <c r="O26" s="17"/>
      <c r="P26" s="17"/>
    </row>
    <row r="27" spans="1:16" x14ac:dyDescent="0.2">
      <c r="A27" s="4"/>
      <c r="B27" s="26" t="s">
        <v>52</v>
      </c>
      <c r="C27" s="14"/>
      <c r="D27" s="14"/>
      <c r="E27" s="232">
        <f>SUM(E14:E26)</f>
        <v>1434728.56</v>
      </c>
      <c r="F27" s="232">
        <f t="shared" ref="F27:I27" si="2">SUM(F14:F26)</f>
        <v>706592.08</v>
      </c>
      <c r="G27" s="232">
        <f>SUM(G14:G26)</f>
        <v>788672.91999999993</v>
      </c>
      <c r="H27" s="41">
        <f t="shared" si="2"/>
        <v>1495265</v>
      </c>
      <c r="I27" s="41">
        <f t="shared" si="2"/>
        <v>2110803.9649999999</v>
      </c>
      <c r="J27" s="17"/>
      <c r="K27" s="17"/>
      <c r="L27" s="17"/>
      <c r="M27" s="17"/>
      <c r="N27" s="17"/>
      <c r="O27" s="17"/>
      <c r="P27" s="17"/>
    </row>
    <row r="28" spans="1:16" x14ac:dyDescent="0.2">
      <c r="A28" s="24" t="s">
        <v>32</v>
      </c>
      <c r="B28" s="6"/>
      <c r="C28" s="8"/>
      <c r="D28" s="8"/>
      <c r="E28" s="218"/>
      <c r="F28" s="218"/>
      <c r="G28" s="218"/>
      <c r="H28" s="8"/>
      <c r="I28" s="58"/>
      <c r="J28" s="17"/>
      <c r="K28" s="17"/>
      <c r="L28" s="17"/>
      <c r="M28" s="17"/>
      <c r="N28" s="17"/>
      <c r="O28" s="17"/>
      <c r="P28" s="17"/>
    </row>
    <row r="29" spans="1:16" x14ac:dyDescent="0.2">
      <c r="A29" s="4"/>
      <c r="B29" s="95" t="s">
        <v>431</v>
      </c>
      <c r="C29" s="2">
        <v>751</v>
      </c>
      <c r="D29" s="2" t="s">
        <v>218</v>
      </c>
      <c r="E29" s="268">
        <f>'[1]MPDC MOOE'!$F$1491</f>
        <v>42300</v>
      </c>
      <c r="F29" s="268">
        <f>'[2]mpdc(mooe)'!$E$49</f>
        <v>29127</v>
      </c>
      <c r="G29" s="291">
        <f>'[2]mpdc(mooe)'!$E$50</f>
        <v>14873</v>
      </c>
      <c r="H29" s="25">
        <f>F29+G29</f>
        <v>44000</v>
      </c>
      <c r="I29" s="25">
        <f>H29</f>
        <v>44000</v>
      </c>
      <c r="J29" s="17"/>
      <c r="K29" s="17"/>
      <c r="L29" s="17"/>
      <c r="M29" s="17"/>
      <c r="N29" s="17"/>
      <c r="O29" s="17"/>
      <c r="P29" s="17"/>
    </row>
    <row r="30" spans="1:16" x14ac:dyDescent="0.2">
      <c r="A30" s="4"/>
      <c r="B30" s="95" t="s">
        <v>36</v>
      </c>
      <c r="C30" s="2">
        <v>755</v>
      </c>
      <c r="D30" s="2" t="s">
        <v>196</v>
      </c>
      <c r="E30" s="268">
        <f>'[1]MPDC MOOE'!$N$1491</f>
        <v>30000</v>
      </c>
      <c r="F30" s="284">
        <v>0</v>
      </c>
      <c r="G30" s="292">
        <f>'[2]mpdc(mooe)'!$F$50</f>
        <v>30000</v>
      </c>
      <c r="H30" s="25">
        <f>F30+G30</f>
        <v>30000</v>
      </c>
      <c r="I30" s="25">
        <v>60000</v>
      </c>
      <c r="J30" s="17"/>
      <c r="K30" s="17"/>
      <c r="L30" s="17"/>
      <c r="M30" s="17"/>
      <c r="N30" s="17"/>
      <c r="O30" s="17"/>
      <c r="P30" s="17"/>
    </row>
    <row r="31" spans="1:16" x14ac:dyDescent="0.2">
      <c r="A31" s="4"/>
      <c r="B31" s="95" t="s">
        <v>421</v>
      </c>
      <c r="C31" s="2">
        <v>811</v>
      </c>
      <c r="D31" s="2" t="s">
        <v>205</v>
      </c>
      <c r="E31" s="284">
        <v>297152.32</v>
      </c>
      <c r="F31" s="284">
        <f>'[2]mpdc(mooe)'!$G$49</f>
        <v>115914.79</v>
      </c>
      <c r="G31" s="292">
        <f>'[2]mpdc(mooe)'!$G$50</f>
        <v>161285.21000000002</v>
      </c>
      <c r="H31" s="29">
        <f>F31+G31</f>
        <v>277200</v>
      </c>
      <c r="I31" s="25">
        <f t="shared" ref="I31:I33" si="3">H31</f>
        <v>277200</v>
      </c>
    </row>
    <row r="32" spans="1:16" x14ac:dyDescent="0.2">
      <c r="A32" s="4"/>
      <c r="B32" s="6" t="s">
        <v>487</v>
      </c>
      <c r="C32" s="408"/>
      <c r="D32" s="408" t="s">
        <v>205</v>
      </c>
      <c r="E32" s="284">
        <v>0</v>
      </c>
      <c r="F32" s="284">
        <v>0</v>
      </c>
      <c r="G32" s="292">
        <v>0</v>
      </c>
      <c r="H32" s="29">
        <v>0</v>
      </c>
      <c r="I32" s="25">
        <v>50000</v>
      </c>
    </row>
    <row r="33" spans="1:16" x14ac:dyDescent="0.2">
      <c r="A33" s="4"/>
      <c r="B33" s="95" t="s">
        <v>313</v>
      </c>
      <c r="C33" s="2">
        <v>823</v>
      </c>
      <c r="D33" s="2" t="s">
        <v>206</v>
      </c>
      <c r="E33" s="284">
        <v>0</v>
      </c>
      <c r="F33" s="284">
        <v>0</v>
      </c>
      <c r="G33" s="293">
        <f>'[2]mpdc(mooe)'!$I$50</f>
        <v>5000</v>
      </c>
      <c r="H33" s="25">
        <f>F33+G33</f>
        <v>5000</v>
      </c>
      <c r="I33" s="25">
        <f t="shared" si="3"/>
        <v>5000</v>
      </c>
      <c r="J33" s="17"/>
      <c r="K33" s="17"/>
      <c r="L33" s="17"/>
      <c r="M33" s="17"/>
      <c r="N33" s="17"/>
      <c r="O33" s="17"/>
      <c r="P33" s="17"/>
    </row>
    <row r="34" spans="1:16" x14ac:dyDescent="0.2">
      <c r="A34" s="4"/>
      <c r="B34" s="26" t="s">
        <v>52</v>
      </c>
      <c r="C34" s="14"/>
      <c r="D34" s="14"/>
      <c r="E34" s="248">
        <f t="shared" ref="E34:I34" si="4">SUM(E29:E33)</f>
        <v>369452.32</v>
      </c>
      <c r="F34" s="248">
        <f t="shared" si="4"/>
        <v>145041.78999999998</v>
      </c>
      <c r="G34" s="294">
        <f t="shared" si="4"/>
        <v>211158.21000000002</v>
      </c>
      <c r="H34" s="57">
        <f t="shared" si="4"/>
        <v>356200</v>
      </c>
      <c r="I34" s="57">
        <f t="shared" si="4"/>
        <v>436200</v>
      </c>
      <c r="J34" s="17"/>
      <c r="K34" s="17"/>
      <c r="L34" s="17"/>
      <c r="M34" s="17"/>
      <c r="N34" s="17"/>
      <c r="O34" s="17"/>
      <c r="P34" s="17"/>
    </row>
    <row r="35" spans="1:16" x14ac:dyDescent="0.2">
      <c r="A35" s="23" t="s">
        <v>47</v>
      </c>
      <c r="B35" s="21"/>
      <c r="C35" s="8"/>
      <c r="D35" s="8"/>
      <c r="E35" s="295"/>
      <c r="F35" s="295"/>
      <c r="G35" s="295"/>
      <c r="H35" s="172"/>
      <c r="I35" s="172"/>
      <c r="J35" s="17"/>
      <c r="K35" s="17"/>
      <c r="L35" s="17"/>
      <c r="M35" s="17"/>
      <c r="N35" s="17"/>
      <c r="O35" s="17"/>
      <c r="P35" s="17"/>
    </row>
    <row r="36" spans="1:16" x14ac:dyDescent="0.2">
      <c r="A36" s="4"/>
      <c r="B36" s="127" t="s">
        <v>216</v>
      </c>
      <c r="C36" s="2">
        <v>223</v>
      </c>
      <c r="D36" s="2" t="s">
        <v>215</v>
      </c>
      <c r="E36" s="284">
        <v>0</v>
      </c>
      <c r="F36" s="284">
        <v>0</v>
      </c>
      <c r="G36" s="284">
        <v>0</v>
      </c>
      <c r="H36" s="29">
        <f>F36+G36</f>
        <v>0</v>
      </c>
      <c r="I36" s="46">
        <v>0</v>
      </c>
      <c r="J36" s="17"/>
      <c r="K36" s="17"/>
      <c r="L36" s="17"/>
      <c r="M36" s="17"/>
      <c r="N36" s="17"/>
      <c r="O36" s="17"/>
      <c r="P36" s="17"/>
    </row>
    <row r="37" spans="1:16" x14ac:dyDescent="0.2">
      <c r="A37" s="4"/>
      <c r="B37" s="95" t="s">
        <v>131</v>
      </c>
      <c r="C37" s="2">
        <v>222</v>
      </c>
      <c r="D37" s="2" t="s">
        <v>214</v>
      </c>
      <c r="E37" s="296">
        <v>0</v>
      </c>
      <c r="F37" s="296">
        <v>0</v>
      </c>
      <c r="G37" s="296">
        <v>0</v>
      </c>
      <c r="H37" s="29">
        <f>F37+G37</f>
        <v>0</v>
      </c>
      <c r="I37" s="174">
        <v>0</v>
      </c>
      <c r="J37" s="17"/>
      <c r="K37" s="17"/>
      <c r="L37" s="17"/>
      <c r="M37" s="17"/>
      <c r="N37" s="17"/>
      <c r="O37" s="17"/>
      <c r="P37" s="17"/>
    </row>
    <row r="38" spans="1:16" x14ac:dyDescent="0.2">
      <c r="A38" s="4"/>
      <c r="B38" s="26" t="s">
        <v>52</v>
      </c>
      <c r="C38" s="14"/>
      <c r="D38" s="14"/>
      <c r="E38" s="231">
        <f>SUM(E36:E37)</f>
        <v>0</v>
      </c>
      <c r="F38" s="231">
        <f t="shared" ref="F38:I38" si="5">SUM(F36:F37)</f>
        <v>0</v>
      </c>
      <c r="G38" s="231">
        <f t="shared" si="5"/>
        <v>0</v>
      </c>
      <c r="H38" s="61">
        <f t="shared" si="5"/>
        <v>0</v>
      </c>
      <c r="I38" s="61">
        <f t="shared" si="5"/>
        <v>0</v>
      </c>
      <c r="J38" s="17"/>
      <c r="K38" s="17"/>
      <c r="L38" s="17"/>
      <c r="M38" s="17"/>
      <c r="N38" s="17"/>
      <c r="O38" s="17"/>
      <c r="P38" s="17"/>
    </row>
    <row r="39" spans="1:16" x14ac:dyDescent="0.2">
      <c r="A39" s="35"/>
      <c r="B39" s="50" t="s">
        <v>48</v>
      </c>
      <c r="C39" s="14"/>
      <c r="D39" s="63"/>
      <c r="E39" s="277">
        <f t="shared" ref="E39:I39" si="6">E27+E34+E38</f>
        <v>1804180.8800000001</v>
      </c>
      <c r="F39" s="277">
        <f t="shared" si="6"/>
        <v>851633.86999999988</v>
      </c>
      <c r="G39" s="277">
        <f t="shared" si="6"/>
        <v>999831.12999999989</v>
      </c>
      <c r="H39" s="30">
        <f t="shared" si="6"/>
        <v>1851465</v>
      </c>
      <c r="I39" s="30">
        <f t="shared" si="6"/>
        <v>2547003.9649999999</v>
      </c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51"/>
      <c r="C40" s="17"/>
      <c r="D40" s="17"/>
      <c r="E40" s="259"/>
      <c r="F40" s="259"/>
      <c r="G40" s="259"/>
      <c r="H40" s="36"/>
      <c r="I40" s="36"/>
      <c r="J40" s="17"/>
      <c r="K40" s="17"/>
      <c r="L40" s="17"/>
      <c r="M40" s="17"/>
      <c r="N40" s="17"/>
      <c r="O40" s="17"/>
      <c r="P40" s="17"/>
    </row>
    <row r="41" spans="1:16" x14ac:dyDescent="0.2">
      <c r="A41" s="17" t="s">
        <v>261</v>
      </c>
      <c r="B41" s="17"/>
      <c r="C41" s="17"/>
      <c r="D41" s="131" t="s">
        <v>363</v>
      </c>
      <c r="F41" s="279"/>
      <c r="G41" s="279"/>
      <c r="H41" s="131" t="s">
        <v>271</v>
      </c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7"/>
      <c r="D42" s="17"/>
      <c r="E42" s="279"/>
      <c r="F42" s="279"/>
      <c r="G42" s="279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31" t="s">
        <v>508</v>
      </c>
      <c r="C43" s="17"/>
      <c r="D43" s="17"/>
      <c r="E43" s="420" t="s">
        <v>504</v>
      </c>
      <c r="F43" s="420"/>
      <c r="H43" s="137" t="s">
        <v>510</v>
      </c>
      <c r="I43" s="137"/>
      <c r="J43" s="17"/>
      <c r="K43" s="17"/>
      <c r="L43" s="17"/>
      <c r="M43" s="17"/>
      <c r="N43" s="17"/>
      <c r="O43" s="17"/>
      <c r="P43" s="17"/>
    </row>
    <row r="44" spans="1:16" x14ac:dyDescent="0.2">
      <c r="A44" s="17"/>
      <c r="B44" s="131" t="s">
        <v>509</v>
      </c>
      <c r="C44" s="17"/>
      <c r="D44" s="17"/>
      <c r="E44" s="421" t="s">
        <v>423</v>
      </c>
      <c r="F44" s="421"/>
      <c r="H44" s="138" t="s">
        <v>272</v>
      </c>
      <c r="I44" s="136"/>
      <c r="J44" s="17"/>
      <c r="K44" s="17"/>
      <c r="L44" s="17"/>
      <c r="M44" s="17"/>
      <c r="N44" s="17"/>
      <c r="O44" s="17"/>
      <c r="P44" s="17"/>
    </row>
    <row r="45" spans="1:16" x14ac:dyDescent="0.2">
      <c r="J45" s="17"/>
      <c r="K45" s="17"/>
      <c r="L45" s="17"/>
      <c r="M45" s="17"/>
      <c r="N45" s="17"/>
      <c r="O45" s="17"/>
      <c r="P45" s="17"/>
    </row>
    <row r="46" spans="1:16" x14ac:dyDescent="0.2">
      <c r="I46" s="180" t="s">
        <v>290</v>
      </c>
      <c r="J46" s="17"/>
      <c r="K46" s="17"/>
      <c r="L46" s="17"/>
      <c r="M46" s="17"/>
      <c r="N46" s="17"/>
      <c r="O46" s="17"/>
      <c r="P46" s="17"/>
    </row>
    <row r="47" spans="1:16" x14ac:dyDescent="0.2">
      <c r="J47" s="17"/>
      <c r="K47" s="17"/>
      <c r="L47" s="17"/>
      <c r="M47" s="17"/>
      <c r="N47" s="17"/>
      <c r="O47" s="17"/>
      <c r="P47" s="17"/>
    </row>
    <row r="48" spans="1:16" x14ac:dyDescent="0.2">
      <c r="J48" s="17"/>
      <c r="K48" s="17"/>
      <c r="L48" s="17"/>
      <c r="M48" s="17"/>
      <c r="N48" s="17"/>
      <c r="O48" s="17"/>
      <c r="P48" s="17"/>
    </row>
    <row r="49" spans="5:16" x14ac:dyDescent="0.2">
      <c r="J49" s="17"/>
      <c r="K49" s="17"/>
      <c r="L49" s="17"/>
      <c r="M49" s="17"/>
      <c r="N49" s="17"/>
      <c r="O49" s="17"/>
      <c r="P49" s="17"/>
    </row>
    <row r="50" spans="5:16" x14ac:dyDescent="0.2">
      <c r="E50"/>
      <c r="F50"/>
      <c r="G50"/>
      <c r="J50" s="17"/>
      <c r="K50" s="17"/>
      <c r="L50" s="17"/>
      <c r="M50" s="17"/>
      <c r="N50" s="17"/>
      <c r="O50" s="17"/>
      <c r="P50" s="17"/>
    </row>
    <row r="51" spans="5:16" x14ac:dyDescent="0.2">
      <c r="E51"/>
      <c r="F51"/>
      <c r="G51"/>
      <c r="J51" s="17"/>
      <c r="K51" s="17"/>
      <c r="L51" s="17"/>
      <c r="M51" s="17"/>
      <c r="N51" s="17"/>
      <c r="O51" s="17"/>
      <c r="P51" s="17"/>
    </row>
    <row r="52" spans="5:16" x14ac:dyDescent="0.2">
      <c r="E52"/>
      <c r="F52"/>
      <c r="G52"/>
      <c r="J52" s="17"/>
      <c r="K52" s="17"/>
      <c r="L52" s="17"/>
      <c r="M52" s="17"/>
      <c r="N52" s="17"/>
      <c r="O52" s="17"/>
      <c r="P52" s="17"/>
    </row>
    <row r="53" spans="5:16" x14ac:dyDescent="0.2">
      <c r="E53"/>
      <c r="F53"/>
      <c r="G53"/>
      <c r="J53" s="17"/>
      <c r="K53" s="17"/>
      <c r="L53" s="17"/>
      <c r="M53" s="17"/>
      <c r="N53" s="17"/>
      <c r="O53" s="17"/>
      <c r="P53" s="17"/>
    </row>
    <row r="54" spans="5:16" x14ac:dyDescent="0.2">
      <c r="E54"/>
      <c r="F54"/>
      <c r="G54"/>
      <c r="J54" s="17"/>
      <c r="K54" s="17"/>
      <c r="L54" s="17"/>
      <c r="M54" s="17"/>
      <c r="N54" s="17"/>
      <c r="O54" s="17"/>
      <c r="P54" s="17"/>
    </row>
    <row r="55" spans="5:16" x14ac:dyDescent="0.2">
      <c r="E55"/>
      <c r="F55"/>
      <c r="G55"/>
      <c r="J55" s="17"/>
      <c r="K55" s="17"/>
      <c r="L55" s="17"/>
      <c r="M55" s="17"/>
      <c r="N55" s="17"/>
      <c r="O55" s="17"/>
      <c r="P55" s="17"/>
    </row>
    <row r="56" spans="5:16" x14ac:dyDescent="0.2">
      <c r="E56"/>
      <c r="F56"/>
      <c r="G56"/>
      <c r="J56" s="17"/>
      <c r="K56" s="17"/>
      <c r="L56" s="17"/>
      <c r="M56" s="17"/>
      <c r="N56" s="17"/>
      <c r="O56" s="17"/>
      <c r="P56" s="17"/>
    </row>
    <row r="57" spans="5:16" x14ac:dyDescent="0.2">
      <c r="E57"/>
      <c r="F57"/>
      <c r="G57"/>
      <c r="J57" s="17"/>
      <c r="K57" s="17"/>
      <c r="L57" s="17"/>
      <c r="M57" s="17"/>
      <c r="N57" s="17"/>
      <c r="O57" s="17"/>
      <c r="P57" s="17"/>
    </row>
    <row r="58" spans="5:16" x14ac:dyDescent="0.2">
      <c r="E58"/>
      <c r="F58"/>
      <c r="G58"/>
      <c r="J58" s="17"/>
      <c r="K58" s="17"/>
      <c r="L58" s="17"/>
      <c r="M58" s="17"/>
      <c r="N58" s="17"/>
      <c r="O58" s="17"/>
      <c r="P58" s="17"/>
    </row>
    <row r="59" spans="5:16" x14ac:dyDescent="0.2">
      <c r="E59"/>
      <c r="F59"/>
      <c r="G59"/>
      <c r="J59" s="17"/>
      <c r="K59" s="17"/>
      <c r="L59" s="17"/>
      <c r="M59" s="17"/>
      <c r="N59" s="17"/>
      <c r="O59" s="17"/>
      <c r="P59" s="17"/>
    </row>
    <row r="60" spans="5:16" x14ac:dyDescent="0.2">
      <c r="E60"/>
      <c r="F60"/>
      <c r="G60"/>
      <c r="J60" s="17"/>
      <c r="K60" s="17"/>
      <c r="L60" s="17"/>
      <c r="M60" s="17"/>
      <c r="N60" s="17"/>
      <c r="O60" s="17"/>
      <c r="P60" s="17"/>
    </row>
    <row r="61" spans="5:16" x14ac:dyDescent="0.2">
      <c r="E61"/>
      <c r="F61"/>
      <c r="G61"/>
      <c r="J61" s="17"/>
      <c r="K61" s="17"/>
      <c r="L61" s="17"/>
      <c r="M61" s="17"/>
      <c r="N61" s="17"/>
      <c r="O61" s="17"/>
      <c r="P61" s="17"/>
    </row>
    <row r="62" spans="5:16" x14ac:dyDescent="0.2">
      <c r="E62"/>
      <c r="F62"/>
      <c r="G62"/>
      <c r="J62" s="17"/>
      <c r="K62" s="17"/>
      <c r="L62" s="17"/>
      <c r="M62" s="17"/>
      <c r="N62" s="17"/>
      <c r="O62" s="17"/>
      <c r="P62" s="17"/>
    </row>
    <row r="63" spans="5:16" x14ac:dyDescent="0.2">
      <c r="E63"/>
      <c r="F63"/>
      <c r="G63"/>
      <c r="J63" s="17"/>
      <c r="K63" s="17"/>
      <c r="L63" s="17"/>
      <c r="M63" s="17"/>
      <c r="N63" s="17"/>
      <c r="O63" s="17"/>
      <c r="P63" s="17"/>
    </row>
    <row r="64" spans="5:16" x14ac:dyDescent="0.2">
      <c r="E64"/>
      <c r="F64"/>
      <c r="G64"/>
      <c r="J64" s="17"/>
      <c r="K64" s="17"/>
      <c r="L64" s="17"/>
      <c r="M64" s="17"/>
      <c r="N64" s="17"/>
      <c r="O64" s="17"/>
      <c r="P64" s="17"/>
    </row>
    <row r="65" spans="5:16" x14ac:dyDescent="0.2">
      <c r="E65"/>
      <c r="F65"/>
      <c r="G65"/>
      <c r="J65" s="17"/>
      <c r="K65" s="17"/>
      <c r="L65" s="17"/>
      <c r="M65" s="17"/>
      <c r="N65" s="17"/>
      <c r="O65" s="17"/>
      <c r="P65" s="17"/>
    </row>
    <row r="66" spans="5:16" x14ac:dyDescent="0.2">
      <c r="E66"/>
      <c r="F66"/>
      <c r="G66"/>
      <c r="J66" s="17"/>
      <c r="K66" s="17"/>
      <c r="L66" s="17"/>
      <c r="M66" s="17"/>
      <c r="N66" s="17"/>
      <c r="O66" s="17"/>
      <c r="P66" s="17"/>
    </row>
    <row r="67" spans="5:16" x14ac:dyDescent="0.2">
      <c r="E67"/>
      <c r="F67"/>
      <c r="G67"/>
      <c r="J67" s="17"/>
      <c r="K67" s="17"/>
      <c r="L67" s="17"/>
      <c r="M67" s="17"/>
      <c r="N67" s="17"/>
      <c r="O67" s="17"/>
      <c r="P67" s="17"/>
    </row>
    <row r="68" spans="5:16" x14ac:dyDescent="0.2">
      <c r="E68"/>
      <c r="F68"/>
      <c r="G68"/>
      <c r="J68" s="17"/>
      <c r="K68" s="17"/>
      <c r="L68" s="17"/>
      <c r="M68" s="17"/>
      <c r="N68" s="17"/>
      <c r="O68" s="17"/>
      <c r="P68" s="17"/>
    </row>
    <row r="69" spans="5:16" x14ac:dyDescent="0.2">
      <c r="E69"/>
      <c r="F69"/>
      <c r="G69"/>
      <c r="J69" s="17"/>
      <c r="K69" s="17"/>
      <c r="L69" s="17"/>
      <c r="M69" s="17"/>
      <c r="N69" s="17"/>
      <c r="O69" s="17"/>
      <c r="P69" s="17"/>
    </row>
    <row r="70" spans="5:16" x14ac:dyDescent="0.2">
      <c r="E70"/>
      <c r="F70"/>
      <c r="G70"/>
      <c r="J70" s="17"/>
      <c r="K70" s="17"/>
      <c r="L70" s="17"/>
      <c r="M70" s="17"/>
      <c r="N70" s="17"/>
      <c r="O70" s="17"/>
      <c r="P70" s="17"/>
    </row>
    <row r="71" spans="5:16" x14ac:dyDescent="0.2">
      <c r="E71"/>
      <c r="F71"/>
      <c r="G71"/>
      <c r="J71" s="17"/>
      <c r="K71" s="17"/>
      <c r="L71" s="17"/>
      <c r="M71" s="17"/>
      <c r="N71" s="17"/>
      <c r="O71" s="17"/>
      <c r="P71" s="17"/>
    </row>
    <row r="72" spans="5:16" x14ac:dyDescent="0.2">
      <c r="E72"/>
      <c r="F72"/>
      <c r="G72"/>
      <c r="J72" s="17"/>
      <c r="K72" s="17"/>
      <c r="L72" s="17"/>
      <c r="M72" s="17"/>
      <c r="N72" s="17"/>
      <c r="O72" s="17"/>
      <c r="P72" s="17"/>
    </row>
    <row r="73" spans="5:16" x14ac:dyDescent="0.2">
      <c r="E73"/>
      <c r="F73"/>
      <c r="G73"/>
      <c r="J73" s="17"/>
      <c r="K73" s="17"/>
      <c r="L73" s="17"/>
      <c r="M73" s="17"/>
      <c r="N73" s="17"/>
      <c r="O73" s="17"/>
      <c r="P73" s="17"/>
    </row>
    <row r="74" spans="5:16" x14ac:dyDescent="0.2">
      <c r="E74"/>
      <c r="F74"/>
      <c r="G74"/>
      <c r="J74" s="17"/>
      <c r="K74" s="17"/>
      <c r="L74" s="17"/>
      <c r="M74" s="17"/>
      <c r="N74" s="17"/>
      <c r="O74" s="17"/>
      <c r="P74" s="17"/>
    </row>
    <row r="75" spans="5:16" x14ac:dyDescent="0.2">
      <c r="E75"/>
      <c r="F75"/>
      <c r="G75"/>
      <c r="J75" s="17"/>
      <c r="K75" s="17"/>
      <c r="L75" s="17"/>
      <c r="M75" s="17"/>
      <c r="N75" s="17"/>
      <c r="O75" s="17"/>
      <c r="P75" s="17"/>
    </row>
    <row r="76" spans="5:16" x14ac:dyDescent="0.2">
      <c r="E76"/>
      <c r="F76"/>
      <c r="G76"/>
      <c r="J76" s="17"/>
      <c r="K76" s="17"/>
      <c r="L76" s="17"/>
      <c r="M76" s="17"/>
      <c r="N76" s="17"/>
      <c r="O76" s="17"/>
      <c r="P76" s="17"/>
    </row>
    <row r="77" spans="5:16" x14ac:dyDescent="0.2">
      <c r="E77"/>
      <c r="F77"/>
      <c r="G77"/>
      <c r="J77" s="17"/>
      <c r="K77" s="17"/>
      <c r="L77" s="17"/>
      <c r="M77" s="17"/>
      <c r="N77" s="17"/>
      <c r="O77" s="17"/>
      <c r="P77" s="17"/>
    </row>
    <row r="78" spans="5:16" x14ac:dyDescent="0.2">
      <c r="E78"/>
      <c r="F78"/>
      <c r="G78"/>
      <c r="J78" s="17"/>
      <c r="K78" s="17"/>
      <c r="L78" s="17"/>
      <c r="M78" s="17"/>
      <c r="N78" s="17"/>
      <c r="O78" s="17"/>
      <c r="P78" s="17"/>
    </row>
    <row r="79" spans="5:16" x14ac:dyDescent="0.2">
      <c r="E79"/>
      <c r="F79"/>
      <c r="G79"/>
      <c r="J79" s="17"/>
      <c r="K79" s="17"/>
      <c r="L79" s="17"/>
      <c r="M79" s="17"/>
      <c r="N79" s="17"/>
      <c r="O79" s="17"/>
      <c r="P79" s="17"/>
    </row>
    <row r="80" spans="5:16" x14ac:dyDescent="0.2">
      <c r="E80"/>
      <c r="F80"/>
      <c r="G80"/>
      <c r="J80" s="17"/>
      <c r="K80" s="17"/>
      <c r="L80" s="17"/>
      <c r="M80" s="17"/>
      <c r="N80" s="17"/>
      <c r="O80" s="17"/>
      <c r="P80" s="17"/>
    </row>
    <row r="81" spans="5:16" x14ac:dyDescent="0.2">
      <c r="E81"/>
      <c r="F81"/>
      <c r="G81"/>
      <c r="J81" s="17"/>
      <c r="K81" s="17"/>
      <c r="L81" s="17"/>
      <c r="M81" s="17"/>
      <c r="N81" s="17"/>
      <c r="O81" s="17"/>
      <c r="P81" s="17"/>
    </row>
    <row r="82" spans="5:16" x14ac:dyDescent="0.2">
      <c r="E82"/>
      <c r="F82"/>
      <c r="G82"/>
      <c r="J82" s="17"/>
      <c r="K82" s="17"/>
      <c r="L82" s="17"/>
      <c r="M82" s="17"/>
      <c r="N82" s="17"/>
      <c r="O82" s="17"/>
      <c r="P82" s="17"/>
    </row>
    <row r="83" spans="5:16" x14ac:dyDescent="0.2">
      <c r="E83"/>
      <c r="F83"/>
      <c r="G83"/>
      <c r="J83" s="17"/>
      <c r="K83" s="17"/>
      <c r="L83" s="17"/>
      <c r="M83" s="17"/>
      <c r="N83" s="17"/>
      <c r="O83" s="17"/>
      <c r="P83" s="17"/>
    </row>
    <row r="84" spans="5:16" x14ac:dyDescent="0.2">
      <c r="E84"/>
      <c r="F84"/>
      <c r="G84"/>
      <c r="J84" s="17"/>
      <c r="K84" s="17"/>
      <c r="L84" s="17"/>
      <c r="M84" s="17"/>
      <c r="N84" s="17"/>
      <c r="O84" s="17"/>
      <c r="P84" s="17"/>
    </row>
    <row r="85" spans="5:16" x14ac:dyDescent="0.2">
      <c r="E85"/>
      <c r="F85"/>
      <c r="G85"/>
      <c r="J85" s="17"/>
      <c r="K85" s="17"/>
      <c r="L85" s="17"/>
      <c r="M85" s="17"/>
      <c r="N85" s="17"/>
      <c r="O85" s="17"/>
      <c r="P85" s="17"/>
    </row>
    <row r="86" spans="5:16" x14ac:dyDescent="0.2">
      <c r="E86"/>
      <c r="F86"/>
      <c r="G86"/>
      <c r="J86" s="17"/>
      <c r="K86" s="17"/>
      <c r="L86" s="17"/>
      <c r="M86" s="17"/>
      <c r="N86" s="17"/>
      <c r="O86" s="17"/>
      <c r="P86" s="17"/>
    </row>
    <row r="87" spans="5:16" x14ac:dyDescent="0.2">
      <c r="E87"/>
      <c r="F87"/>
      <c r="G87"/>
      <c r="J87" s="17"/>
      <c r="K87" s="17"/>
      <c r="L87" s="17"/>
      <c r="M87" s="17"/>
      <c r="N87" s="17"/>
      <c r="O87" s="17"/>
      <c r="P87" s="17"/>
    </row>
    <row r="88" spans="5:16" x14ac:dyDescent="0.2">
      <c r="E88"/>
      <c r="F88"/>
      <c r="G88"/>
      <c r="J88" s="17"/>
      <c r="K88" s="17"/>
      <c r="L88" s="17"/>
      <c r="M88" s="17"/>
      <c r="N88" s="17"/>
      <c r="O88" s="17"/>
      <c r="P88" s="17"/>
    </row>
    <row r="89" spans="5:16" x14ac:dyDescent="0.2">
      <c r="E89"/>
      <c r="F89"/>
      <c r="G89"/>
      <c r="J89" s="17"/>
      <c r="K89" s="17"/>
      <c r="L89" s="17"/>
      <c r="M89" s="17"/>
      <c r="N89" s="17"/>
      <c r="O89" s="17"/>
      <c r="P89" s="17"/>
    </row>
    <row r="90" spans="5:16" x14ac:dyDescent="0.2">
      <c r="E90"/>
      <c r="F90"/>
      <c r="G90"/>
      <c r="J90" s="17"/>
      <c r="K90" s="17"/>
      <c r="L90" s="17"/>
      <c r="M90" s="17"/>
      <c r="N90" s="17"/>
      <c r="O90" s="17"/>
      <c r="P90" s="17"/>
    </row>
    <row r="91" spans="5:16" x14ac:dyDescent="0.2">
      <c r="E91"/>
      <c r="F91"/>
      <c r="G91"/>
      <c r="J91" s="17"/>
      <c r="K91" s="17"/>
      <c r="L91" s="17"/>
      <c r="M91" s="17"/>
      <c r="N91" s="17"/>
      <c r="O91" s="17"/>
      <c r="P91" s="17"/>
    </row>
    <row r="92" spans="5:16" x14ac:dyDescent="0.2">
      <c r="E92"/>
      <c r="F92"/>
      <c r="G92"/>
      <c r="J92" s="17"/>
      <c r="K92" s="17"/>
      <c r="L92" s="17"/>
      <c r="M92" s="17"/>
      <c r="N92" s="17"/>
      <c r="O92" s="17"/>
      <c r="P92" s="17"/>
    </row>
    <row r="93" spans="5:16" x14ac:dyDescent="0.2">
      <c r="E93"/>
      <c r="F93"/>
      <c r="G93"/>
      <c r="J93" s="17"/>
      <c r="K93" s="17"/>
      <c r="L93" s="17"/>
      <c r="M93" s="17"/>
      <c r="N93" s="17"/>
      <c r="O93" s="17"/>
      <c r="P93" s="17"/>
    </row>
    <row r="94" spans="5:16" x14ac:dyDescent="0.2">
      <c r="E94"/>
      <c r="F94"/>
      <c r="G94"/>
      <c r="J94" s="17"/>
      <c r="K94" s="17"/>
      <c r="L94" s="17"/>
      <c r="M94" s="17"/>
      <c r="N94" s="17"/>
      <c r="O94" s="17"/>
      <c r="P94" s="17"/>
    </row>
    <row r="95" spans="5:16" x14ac:dyDescent="0.2">
      <c r="E95"/>
      <c r="F95"/>
      <c r="G95"/>
      <c r="J95" s="17"/>
      <c r="K95" s="17"/>
      <c r="L95" s="17"/>
      <c r="M95" s="17"/>
      <c r="N95" s="17"/>
      <c r="O95" s="17"/>
      <c r="P95" s="17"/>
    </row>
    <row r="96" spans="5:16" x14ac:dyDescent="0.2">
      <c r="E96"/>
      <c r="F96"/>
      <c r="G96"/>
      <c r="J96" s="17"/>
      <c r="K96" s="17"/>
      <c r="L96" s="17"/>
      <c r="M96" s="17"/>
      <c r="N96" s="17"/>
      <c r="O96" s="17"/>
      <c r="P96" s="17"/>
    </row>
    <row r="97" spans="5:16" x14ac:dyDescent="0.2">
      <c r="E97"/>
      <c r="F97"/>
      <c r="G97"/>
      <c r="J97" s="17"/>
      <c r="K97" s="17"/>
      <c r="L97" s="17"/>
      <c r="M97" s="17"/>
      <c r="N97" s="17"/>
      <c r="O97" s="17"/>
      <c r="P97" s="17"/>
    </row>
    <row r="98" spans="5:16" x14ac:dyDescent="0.2">
      <c r="E98"/>
      <c r="F98"/>
      <c r="G98"/>
      <c r="J98" s="17"/>
      <c r="K98" s="17"/>
      <c r="L98" s="17"/>
      <c r="M98" s="17"/>
      <c r="N98" s="17"/>
      <c r="O98" s="17"/>
      <c r="P98" s="17"/>
    </row>
    <row r="99" spans="5:16" x14ac:dyDescent="0.2">
      <c r="E99"/>
      <c r="F99"/>
      <c r="G99"/>
      <c r="J99" s="17"/>
      <c r="K99" s="17"/>
      <c r="L99" s="17"/>
      <c r="M99" s="17"/>
      <c r="N99" s="17"/>
      <c r="O99" s="17"/>
      <c r="P99" s="17"/>
    </row>
    <row r="100" spans="5:16" x14ac:dyDescent="0.2">
      <c r="E100"/>
      <c r="F100"/>
      <c r="G100"/>
      <c r="J100" s="17"/>
      <c r="K100" s="17"/>
      <c r="L100" s="17"/>
      <c r="M100" s="17"/>
      <c r="N100" s="17"/>
      <c r="O100" s="17"/>
      <c r="P100" s="17"/>
    </row>
    <row r="101" spans="5:16" x14ac:dyDescent="0.2">
      <c r="E101"/>
      <c r="F101"/>
      <c r="G101"/>
      <c r="J101" s="17"/>
      <c r="K101" s="17"/>
      <c r="L101" s="17"/>
      <c r="M101" s="17"/>
      <c r="N101" s="17"/>
      <c r="O101" s="17"/>
      <c r="P101" s="17"/>
    </row>
    <row r="102" spans="5:16" x14ac:dyDescent="0.2">
      <c r="E102"/>
      <c r="F102"/>
      <c r="G102"/>
      <c r="J102" s="17"/>
      <c r="K102" s="17"/>
      <c r="L102" s="17"/>
      <c r="M102" s="17"/>
      <c r="N102" s="17"/>
      <c r="O102" s="17"/>
      <c r="P102" s="17"/>
    </row>
    <row r="103" spans="5:16" x14ac:dyDescent="0.2">
      <c r="E103"/>
      <c r="F103"/>
      <c r="G103"/>
      <c r="J103" s="17"/>
      <c r="K103" s="17"/>
      <c r="L103" s="17"/>
      <c r="M103" s="17"/>
      <c r="N103" s="17"/>
      <c r="O103" s="17"/>
      <c r="P103" s="17"/>
    </row>
    <row r="104" spans="5:16" x14ac:dyDescent="0.2">
      <c r="E104"/>
      <c r="F104"/>
      <c r="G104"/>
      <c r="J104" s="17"/>
      <c r="K104" s="17"/>
      <c r="L104" s="17"/>
      <c r="M104" s="17"/>
      <c r="N104" s="17"/>
      <c r="O104" s="17"/>
      <c r="P104" s="17"/>
    </row>
    <row r="105" spans="5:16" x14ac:dyDescent="0.2">
      <c r="E105"/>
      <c r="F105"/>
      <c r="G105"/>
      <c r="J105" s="17"/>
      <c r="K105" s="17"/>
      <c r="L105" s="17"/>
      <c r="M105" s="17"/>
      <c r="N105" s="17"/>
      <c r="O105" s="17"/>
      <c r="P105" s="17"/>
    </row>
    <row r="106" spans="5:16" x14ac:dyDescent="0.2">
      <c r="E106"/>
      <c r="F106"/>
      <c r="G106"/>
      <c r="J106" s="17"/>
      <c r="K106" s="17"/>
      <c r="L106" s="17"/>
      <c r="M106" s="17"/>
      <c r="N106" s="17"/>
      <c r="O106" s="17"/>
      <c r="P106" s="17"/>
    </row>
    <row r="107" spans="5:16" x14ac:dyDescent="0.2">
      <c r="E107"/>
      <c r="F107"/>
      <c r="G107"/>
      <c r="J107" s="17"/>
      <c r="K107" s="17"/>
      <c r="L107" s="17"/>
      <c r="M107" s="17"/>
      <c r="N107" s="17"/>
      <c r="O107" s="17"/>
      <c r="P107" s="17"/>
    </row>
    <row r="108" spans="5:16" x14ac:dyDescent="0.2">
      <c r="E108"/>
      <c r="F108"/>
      <c r="G108"/>
      <c r="J108" s="17"/>
      <c r="K108" s="17"/>
      <c r="L108" s="17"/>
      <c r="M108" s="17"/>
      <c r="N108" s="17"/>
      <c r="O108" s="17"/>
      <c r="P108" s="17"/>
    </row>
    <row r="109" spans="5:16" x14ac:dyDescent="0.2">
      <c r="E109"/>
      <c r="F109"/>
      <c r="G109"/>
      <c r="J109" s="17"/>
      <c r="K109" s="17"/>
      <c r="L109" s="17"/>
      <c r="M109" s="17"/>
      <c r="N109" s="17"/>
      <c r="O109" s="17"/>
      <c r="P109" s="17"/>
    </row>
    <row r="110" spans="5:16" x14ac:dyDescent="0.2">
      <c r="E110"/>
      <c r="F110"/>
      <c r="G110"/>
      <c r="J110" s="17"/>
      <c r="K110" s="17"/>
      <c r="L110" s="17"/>
      <c r="M110" s="17"/>
      <c r="N110" s="17"/>
      <c r="O110" s="17"/>
      <c r="P110" s="17"/>
    </row>
    <row r="111" spans="5:16" x14ac:dyDescent="0.2">
      <c r="E111"/>
      <c r="F111"/>
      <c r="G111"/>
      <c r="J111" s="17"/>
      <c r="K111" s="17"/>
      <c r="L111" s="17"/>
      <c r="M111" s="17"/>
      <c r="N111" s="17"/>
      <c r="O111" s="17"/>
      <c r="P111" s="17"/>
    </row>
    <row r="112" spans="5:16" x14ac:dyDescent="0.2">
      <c r="E112"/>
      <c r="F112"/>
      <c r="G112"/>
      <c r="J112" s="17"/>
      <c r="K112" s="17"/>
      <c r="L112" s="17"/>
      <c r="M112" s="17"/>
      <c r="N112" s="17"/>
      <c r="O112" s="17"/>
      <c r="P112" s="17"/>
    </row>
    <row r="113" spans="5:16" x14ac:dyDescent="0.2">
      <c r="E113"/>
      <c r="F113"/>
      <c r="G113"/>
      <c r="J113" s="17"/>
      <c r="K113" s="17"/>
      <c r="L113" s="17"/>
      <c r="M113" s="17"/>
      <c r="N113" s="17"/>
      <c r="O113" s="17"/>
      <c r="P113" s="17"/>
    </row>
    <row r="114" spans="5:16" x14ac:dyDescent="0.2">
      <c r="E114"/>
      <c r="F114"/>
      <c r="G114"/>
      <c r="J114" s="17"/>
      <c r="K114" s="17"/>
      <c r="L114" s="17"/>
      <c r="M114" s="17"/>
      <c r="N114" s="17"/>
      <c r="O114" s="17"/>
      <c r="P114" s="17"/>
    </row>
    <row r="115" spans="5:16" x14ac:dyDescent="0.2">
      <c r="E115"/>
      <c r="F115"/>
      <c r="G115"/>
      <c r="J115" s="17"/>
      <c r="K115" s="17"/>
      <c r="L115" s="17"/>
      <c r="M115" s="17"/>
      <c r="N115" s="17"/>
      <c r="O115" s="17"/>
      <c r="P115" s="17"/>
    </row>
    <row r="116" spans="5:16" x14ac:dyDescent="0.2">
      <c r="E116"/>
      <c r="F116"/>
      <c r="G116"/>
      <c r="J116" s="17"/>
      <c r="K116" s="17"/>
      <c r="L116" s="17"/>
      <c r="M116" s="17"/>
      <c r="N116" s="17"/>
      <c r="O116" s="17"/>
      <c r="P116" s="17"/>
    </row>
    <row r="117" spans="5:16" x14ac:dyDescent="0.2">
      <c r="E117"/>
      <c r="F117"/>
      <c r="G117"/>
      <c r="J117" s="17"/>
      <c r="K117" s="17"/>
      <c r="L117" s="17"/>
      <c r="M117" s="17"/>
      <c r="N117" s="17"/>
      <c r="O117" s="17"/>
      <c r="P117" s="17"/>
    </row>
    <row r="118" spans="5:16" x14ac:dyDescent="0.2">
      <c r="E118"/>
      <c r="F118"/>
      <c r="G118"/>
      <c r="J118" s="17"/>
      <c r="K118" s="17"/>
      <c r="L118" s="17"/>
      <c r="M118" s="17"/>
      <c r="N118" s="17"/>
      <c r="O118" s="17"/>
      <c r="P118" s="17"/>
    </row>
    <row r="119" spans="5:16" x14ac:dyDescent="0.2">
      <c r="E119"/>
      <c r="F119"/>
      <c r="G119"/>
      <c r="J119" s="17"/>
      <c r="K119" s="17"/>
      <c r="L119" s="17"/>
      <c r="M119" s="17"/>
      <c r="N119" s="17"/>
      <c r="O119" s="17"/>
      <c r="P119" s="17"/>
    </row>
    <row r="120" spans="5:16" x14ac:dyDescent="0.2">
      <c r="E120"/>
      <c r="F120"/>
      <c r="G120"/>
      <c r="J120" s="17"/>
      <c r="K120" s="17"/>
      <c r="L120" s="17"/>
      <c r="M120" s="17"/>
      <c r="N120" s="17"/>
      <c r="O120" s="17"/>
      <c r="P120" s="17"/>
    </row>
    <row r="121" spans="5:16" x14ac:dyDescent="0.2">
      <c r="E121"/>
      <c r="F121"/>
      <c r="G121"/>
      <c r="J121" s="17"/>
      <c r="K121" s="17"/>
      <c r="L121" s="17"/>
      <c r="M121" s="17"/>
      <c r="N121" s="17"/>
      <c r="O121" s="17"/>
      <c r="P121" s="17"/>
    </row>
    <row r="122" spans="5:16" x14ac:dyDescent="0.2">
      <c r="E122"/>
      <c r="F122"/>
      <c r="G122"/>
      <c r="J122" s="17"/>
      <c r="K122" s="17"/>
      <c r="L122" s="17"/>
      <c r="M122" s="17"/>
      <c r="N122" s="17"/>
      <c r="O122" s="17"/>
      <c r="P122" s="17"/>
    </row>
    <row r="123" spans="5:16" x14ac:dyDescent="0.2">
      <c r="E123"/>
      <c r="F123"/>
      <c r="G123"/>
      <c r="J123" s="17"/>
      <c r="K123" s="17"/>
      <c r="L123" s="17"/>
      <c r="M123" s="17"/>
      <c r="N123" s="17"/>
      <c r="O123" s="17"/>
      <c r="P123" s="17"/>
    </row>
    <row r="124" spans="5:16" x14ac:dyDescent="0.2">
      <c r="E124"/>
      <c r="F124"/>
      <c r="G124"/>
      <c r="J124" s="17"/>
      <c r="K124" s="17"/>
      <c r="L124" s="17"/>
      <c r="M124" s="17"/>
      <c r="N124" s="17"/>
      <c r="O124" s="17"/>
      <c r="P124" s="17"/>
    </row>
    <row r="125" spans="5:16" x14ac:dyDescent="0.2">
      <c r="E125"/>
      <c r="F125"/>
      <c r="G125"/>
      <c r="J125" s="17"/>
      <c r="K125" s="17"/>
      <c r="L125" s="17"/>
      <c r="M125" s="17"/>
      <c r="N125" s="17"/>
      <c r="O125" s="17"/>
      <c r="P125" s="17"/>
    </row>
    <row r="126" spans="5:16" x14ac:dyDescent="0.2">
      <c r="E126"/>
      <c r="F126"/>
      <c r="G126"/>
      <c r="J126" s="17"/>
      <c r="K126" s="17"/>
      <c r="L126" s="17"/>
      <c r="M126" s="17"/>
      <c r="N126" s="17"/>
      <c r="O126" s="17"/>
      <c r="P126" s="17"/>
    </row>
    <row r="127" spans="5:16" x14ac:dyDescent="0.2">
      <c r="E127"/>
      <c r="F127"/>
      <c r="G127"/>
      <c r="J127" s="17"/>
      <c r="K127" s="17"/>
      <c r="L127" s="17"/>
      <c r="M127" s="17"/>
      <c r="N127" s="17"/>
      <c r="O127" s="17"/>
      <c r="P127" s="17"/>
    </row>
    <row r="128" spans="5:16" x14ac:dyDescent="0.2">
      <c r="E128"/>
      <c r="F128"/>
      <c r="G128"/>
      <c r="J128" s="17"/>
      <c r="K128" s="17"/>
      <c r="L128" s="17"/>
      <c r="M128" s="17"/>
      <c r="N128" s="17"/>
      <c r="O128" s="17"/>
      <c r="P128" s="17"/>
    </row>
    <row r="129" spans="5:16" x14ac:dyDescent="0.2">
      <c r="E129"/>
      <c r="F129"/>
      <c r="G129"/>
      <c r="J129" s="17"/>
      <c r="K129" s="17"/>
      <c r="L129" s="17"/>
      <c r="M129" s="17"/>
      <c r="N129" s="17"/>
      <c r="O129" s="17"/>
      <c r="P129" s="17"/>
    </row>
    <row r="130" spans="5:16" x14ac:dyDescent="0.2">
      <c r="E130"/>
      <c r="F130"/>
      <c r="G130"/>
      <c r="J130" s="17"/>
      <c r="K130" s="17"/>
      <c r="L130" s="17"/>
      <c r="M130" s="17"/>
      <c r="N130" s="17"/>
      <c r="O130" s="17"/>
      <c r="P130" s="17"/>
    </row>
    <row r="131" spans="5:16" x14ac:dyDescent="0.2">
      <c r="E131"/>
      <c r="F131"/>
      <c r="G131"/>
      <c r="J131" s="17"/>
      <c r="K131" s="17"/>
      <c r="L131" s="17"/>
      <c r="M131" s="17"/>
      <c r="N131" s="17"/>
      <c r="O131" s="17"/>
      <c r="P131" s="17"/>
    </row>
    <row r="132" spans="5:16" x14ac:dyDescent="0.2">
      <c r="E132"/>
      <c r="F132"/>
      <c r="G132"/>
      <c r="J132" s="17"/>
      <c r="K132" s="17"/>
      <c r="L132" s="17"/>
      <c r="M132" s="17"/>
      <c r="N132" s="17"/>
      <c r="O132" s="17"/>
      <c r="P132" s="17"/>
    </row>
    <row r="133" spans="5:16" x14ac:dyDescent="0.2">
      <c r="E133"/>
      <c r="F133"/>
      <c r="G133"/>
      <c r="J133" s="17"/>
      <c r="K133" s="17"/>
      <c r="L133" s="17"/>
      <c r="M133" s="17"/>
      <c r="N133" s="17"/>
      <c r="O133" s="17"/>
      <c r="P133" s="17"/>
    </row>
    <row r="134" spans="5:16" x14ac:dyDescent="0.2">
      <c r="E134"/>
      <c r="F134"/>
      <c r="G134"/>
      <c r="J134" s="17"/>
      <c r="K134" s="17"/>
      <c r="L134" s="17"/>
      <c r="M134" s="17"/>
      <c r="N134" s="17"/>
      <c r="O134" s="17"/>
      <c r="P134" s="17"/>
    </row>
    <row r="135" spans="5:16" x14ac:dyDescent="0.2">
      <c r="E135"/>
      <c r="F135"/>
      <c r="G135"/>
      <c r="J135" s="17"/>
      <c r="K135" s="17"/>
      <c r="L135" s="17"/>
      <c r="M135" s="17"/>
      <c r="N135" s="17"/>
      <c r="O135" s="17"/>
      <c r="P135" s="17"/>
    </row>
    <row r="136" spans="5:16" x14ac:dyDescent="0.2">
      <c r="E136"/>
      <c r="F136"/>
      <c r="G136"/>
      <c r="J136" s="17"/>
      <c r="K136" s="17"/>
      <c r="L136" s="17"/>
      <c r="M136" s="17"/>
      <c r="N136" s="17"/>
      <c r="O136" s="17"/>
      <c r="P136" s="17"/>
    </row>
    <row r="137" spans="5:16" x14ac:dyDescent="0.2">
      <c r="E137"/>
      <c r="F137"/>
      <c r="G137"/>
      <c r="J137" s="17"/>
      <c r="K137" s="17"/>
      <c r="L137" s="17"/>
      <c r="M137" s="17"/>
      <c r="N137" s="17"/>
      <c r="O137" s="17"/>
      <c r="P137" s="17"/>
    </row>
    <row r="138" spans="5:16" x14ac:dyDescent="0.2">
      <c r="E138"/>
      <c r="F138"/>
      <c r="G138"/>
      <c r="J138" s="17"/>
      <c r="K138" s="17"/>
      <c r="L138" s="17"/>
      <c r="M138" s="17"/>
      <c r="N138" s="17"/>
      <c r="O138" s="17"/>
      <c r="P138" s="17"/>
    </row>
    <row r="139" spans="5:16" x14ac:dyDescent="0.2">
      <c r="E139"/>
      <c r="F139"/>
      <c r="G139"/>
      <c r="J139" s="17"/>
      <c r="K139" s="17"/>
      <c r="L139" s="17"/>
      <c r="M139" s="17"/>
      <c r="N139" s="17"/>
      <c r="O139" s="17"/>
      <c r="P139" s="17"/>
    </row>
    <row r="140" spans="5:16" x14ac:dyDescent="0.2">
      <c r="E140"/>
      <c r="F140"/>
      <c r="G140"/>
      <c r="J140" s="17"/>
      <c r="K140" s="17"/>
      <c r="L140" s="17"/>
      <c r="M140" s="17"/>
      <c r="N140" s="17"/>
      <c r="O140" s="17"/>
      <c r="P140" s="17"/>
    </row>
    <row r="141" spans="5:16" x14ac:dyDescent="0.2">
      <c r="E141"/>
      <c r="F141"/>
      <c r="G141"/>
      <c r="J141" s="17"/>
      <c r="K141" s="17"/>
      <c r="L141" s="17"/>
      <c r="M141" s="17"/>
      <c r="N141" s="17"/>
      <c r="O141" s="17"/>
      <c r="P141" s="17"/>
    </row>
    <row r="142" spans="5:16" x14ac:dyDescent="0.2">
      <c r="E142"/>
      <c r="F142"/>
      <c r="G142"/>
      <c r="J142" s="17"/>
      <c r="K142" s="17"/>
      <c r="L142" s="17"/>
      <c r="M142" s="17"/>
      <c r="N142" s="17"/>
      <c r="O142" s="17"/>
      <c r="P142" s="17"/>
    </row>
    <row r="143" spans="5:16" x14ac:dyDescent="0.2">
      <c r="E143"/>
      <c r="F143"/>
      <c r="G143"/>
      <c r="J143" s="17"/>
      <c r="K143" s="17"/>
      <c r="L143" s="17"/>
      <c r="M143" s="17"/>
      <c r="N143" s="17"/>
      <c r="O143" s="17"/>
      <c r="P143" s="17"/>
    </row>
    <row r="144" spans="5:16" x14ac:dyDescent="0.2">
      <c r="E144"/>
      <c r="F144"/>
      <c r="G144"/>
      <c r="J144" s="17"/>
      <c r="K144" s="17"/>
      <c r="L144" s="17"/>
      <c r="M144" s="17"/>
      <c r="N144" s="17"/>
      <c r="O144" s="17"/>
      <c r="P144" s="17"/>
    </row>
    <row r="145" spans="5:16" x14ac:dyDescent="0.2">
      <c r="E145"/>
      <c r="F145"/>
      <c r="G145"/>
      <c r="J145" s="17"/>
      <c r="K145" s="17"/>
      <c r="L145" s="17"/>
      <c r="M145" s="17"/>
      <c r="N145" s="17"/>
      <c r="O145" s="17"/>
      <c r="P145" s="17"/>
    </row>
    <row r="146" spans="5:16" x14ac:dyDescent="0.2">
      <c r="E146"/>
      <c r="F146"/>
      <c r="G146"/>
      <c r="J146" s="17"/>
      <c r="K146" s="17"/>
      <c r="L146" s="17"/>
      <c r="M146" s="17"/>
      <c r="N146" s="17"/>
      <c r="O146" s="17"/>
      <c r="P146" s="17"/>
    </row>
    <row r="147" spans="5:16" x14ac:dyDescent="0.2">
      <c r="E147"/>
      <c r="F147"/>
      <c r="G147"/>
      <c r="J147" s="17"/>
      <c r="K147" s="17"/>
      <c r="L147" s="17"/>
      <c r="M147" s="17"/>
      <c r="N147" s="17"/>
      <c r="O147" s="17"/>
      <c r="P147" s="17"/>
    </row>
    <row r="148" spans="5:16" x14ac:dyDescent="0.2">
      <c r="E148"/>
      <c r="F148"/>
      <c r="G148"/>
      <c r="J148" s="17"/>
      <c r="K148" s="17"/>
      <c r="L148" s="17"/>
      <c r="M148" s="17"/>
      <c r="N148" s="17"/>
      <c r="O148" s="17"/>
      <c r="P148" s="17"/>
    </row>
    <row r="149" spans="5:16" x14ac:dyDescent="0.2">
      <c r="E149"/>
      <c r="F149"/>
      <c r="G149"/>
      <c r="J149" s="17"/>
      <c r="K149" s="17"/>
      <c r="L149" s="17"/>
      <c r="M149" s="17"/>
      <c r="N149" s="17"/>
      <c r="O149" s="17"/>
      <c r="P149" s="17"/>
    </row>
    <row r="150" spans="5:16" x14ac:dyDescent="0.2">
      <c r="E150"/>
      <c r="F150"/>
      <c r="G150"/>
      <c r="J150" s="17"/>
      <c r="K150" s="17"/>
      <c r="L150" s="17"/>
      <c r="M150" s="17"/>
      <c r="N150" s="17"/>
      <c r="O150" s="17"/>
      <c r="P150" s="17"/>
    </row>
    <row r="151" spans="5:16" x14ac:dyDescent="0.2">
      <c r="E151"/>
      <c r="F151"/>
      <c r="G151"/>
      <c r="J151" s="17"/>
      <c r="K151" s="17"/>
      <c r="L151" s="17"/>
      <c r="M151" s="17"/>
      <c r="N151" s="17"/>
      <c r="O151" s="17"/>
      <c r="P151" s="17"/>
    </row>
    <row r="152" spans="5:16" x14ac:dyDescent="0.2">
      <c r="E152"/>
      <c r="F152"/>
      <c r="G152"/>
      <c r="J152" s="17"/>
      <c r="K152" s="17"/>
      <c r="L152" s="17"/>
      <c r="M152" s="17"/>
      <c r="N152" s="17"/>
      <c r="O152" s="17"/>
      <c r="P152" s="17"/>
    </row>
    <row r="153" spans="5:16" x14ac:dyDescent="0.2">
      <c r="E153"/>
      <c r="F153"/>
      <c r="G153"/>
      <c r="J153" s="17"/>
      <c r="K153" s="17"/>
      <c r="L153" s="17"/>
      <c r="M153" s="17"/>
      <c r="N153" s="17"/>
      <c r="O153" s="17"/>
      <c r="P153" s="17"/>
    </row>
    <row r="154" spans="5:16" x14ac:dyDescent="0.2">
      <c r="E154"/>
      <c r="F154"/>
      <c r="G154"/>
      <c r="J154" s="17"/>
      <c r="K154" s="17"/>
      <c r="L154" s="17"/>
      <c r="M154" s="17"/>
      <c r="N154" s="17"/>
      <c r="O154" s="17"/>
      <c r="P154" s="17"/>
    </row>
    <row r="155" spans="5:16" x14ac:dyDescent="0.2">
      <c r="E155"/>
      <c r="F155"/>
      <c r="G155"/>
      <c r="J155" s="17"/>
      <c r="K155" s="17"/>
      <c r="L155" s="17"/>
      <c r="M155" s="17"/>
      <c r="N155" s="17"/>
      <c r="O155" s="17"/>
      <c r="P155" s="17"/>
    </row>
    <row r="156" spans="5:16" x14ac:dyDescent="0.2">
      <c r="E156"/>
      <c r="F156"/>
      <c r="G156"/>
      <c r="J156" s="17"/>
      <c r="K156" s="17"/>
      <c r="L156" s="17"/>
      <c r="M156" s="17"/>
      <c r="N156" s="17"/>
      <c r="O156" s="17"/>
      <c r="P156" s="17"/>
    </row>
    <row r="157" spans="5:16" x14ac:dyDescent="0.2">
      <c r="E157"/>
      <c r="F157"/>
      <c r="G157"/>
      <c r="J157" s="17"/>
      <c r="K157" s="17"/>
      <c r="L157" s="17"/>
      <c r="M157" s="17"/>
      <c r="N157" s="17"/>
      <c r="O157" s="17"/>
      <c r="P157" s="17"/>
    </row>
    <row r="158" spans="5:16" x14ac:dyDescent="0.2">
      <c r="E158"/>
      <c r="F158"/>
      <c r="G158"/>
      <c r="J158" s="17"/>
      <c r="K158" s="17"/>
      <c r="L158" s="17"/>
      <c r="M158" s="17"/>
      <c r="N158" s="17"/>
      <c r="O158" s="17"/>
      <c r="P158" s="17"/>
    </row>
    <row r="159" spans="5:16" x14ac:dyDescent="0.2">
      <c r="E159"/>
      <c r="F159"/>
      <c r="G159"/>
      <c r="J159" s="17"/>
      <c r="K159" s="17"/>
      <c r="L159" s="17"/>
      <c r="M159" s="17"/>
      <c r="N159" s="17"/>
      <c r="O159" s="17"/>
      <c r="P159" s="17"/>
    </row>
    <row r="160" spans="5:16" x14ac:dyDescent="0.2">
      <c r="E160"/>
      <c r="F160"/>
      <c r="G160"/>
      <c r="J160" s="17"/>
      <c r="K160" s="17"/>
      <c r="L160" s="17"/>
      <c r="M160" s="17"/>
      <c r="N160" s="17"/>
      <c r="O160" s="17"/>
      <c r="P160" s="17"/>
    </row>
    <row r="161" spans="5:16" x14ac:dyDescent="0.2">
      <c r="E161"/>
      <c r="F161"/>
      <c r="G161"/>
      <c r="J161" s="17"/>
      <c r="K161" s="17"/>
      <c r="L161" s="17"/>
      <c r="M161" s="17"/>
      <c r="N161" s="17"/>
      <c r="O161" s="17"/>
      <c r="P161" s="17"/>
    </row>
    <row r="162" spans="5:16" x14ac:dyDescent="0.2">
      <c r="E162"/>
      <c r="F162"/>
      <c r="G162"/>
      <c r="J162" s="17"/>
      <c r="K162" s="17"/>
      <c r="L162" s="17"/>
      <c r="M162" s="17"/>
      <c r="N162" s="17"/>
      <c r="O162" s="17"/>
      <c r="P162" s="17"/>
    </row>
    <row r="163" spans="5:16" x14ac:dyDescent="0.2">
      <c r="E163"/>
      <c r="F163"/>
      <c r="G163"/>
      <c r="J163" s="17"/>
      <c r="K163" s="17"/>
      <c r="L163" s="17"/>
      <c r="M163" s="17"/>
      <c r="N163" s="17"/>
      <c r="O163" s="17"/>
      <c r="P163" s="17"/>
    </row>
    <row r="164" spans="5:16" x14ac:dyDescent="0.2">
      <c r="E164"/>
      <c r="F164"/>
      <c r="G164"/>
      <c r="J164" s="17"/>
      <c r="K164" s="17"/>
      <c r="L164" s="17"/>
      <c r="M164" s="17"/>
      <c r="N164" s="17"/>
      <c r="O164" s="17"/>
      <c r="P164" s="17"/>
    </row>
    <row r="165" spans="5:16" x14ac:dyDescent="0.2">
      <c r="E165"/>
      <c r="F165"/>
      <c r="G165"/>
      <c r="J165" s="17"/>
      <c r="K165" s="17"/>
      <c r="L165" s="17"/>
      <c r="M165" s="17"/>
      <c r="N165" s="17"/>
      <c r="O165" s="17"/>
      <c r="P165" s="17"/>
    </row>
    <row r="166" spans="5:16" x14ac:dyDescent="0.2">
      <c r="E166"/>
      <c r="F166"/>
      <c r="G166"/>
      <c r="J166" s="17"/>
      <c r="K166" s="17"/>
      <c r="L166" s="17"/>
      <c r="M166" s="17"/>
      <c r="N166" s="17"/>
      <c r="O166" s="17"/>
      <c r="P166" s="17"/>
    </row>
    <row r="167" spans="5:16" x14ac:dyDescent="0.2">
      <c r="E167"/>
      <c r="F167"/>
      <c r="G167"/>
      <c r="J167" s="17"/>
      <c r="K167" s="17"/>
      <c r="L167" s="17"/>
      <c r="M167" s="17"/>
      <c r="N167" s="17"/>
      <c r="O167" s="17"/>
      <c r="P167" s="17"/>
    </row>
    <row r="168" spans="5:16" x14ac:dyDescent="0.2">
      <c r="E168"/>
      <c r="F168"/>
      <c r="G168"/>
      <c r="J168" s="17"/>
      <c r="K168" s="17"/>
      <c r="L168" s="17"/>
      <c r="M168" s="17"/>
      <c r="N168" s="17"/>
      <c r="O168" s="17"/>
      <c r="P168" s="17"/>
    </row>
    <row r="169" spans="5:16" x14ac:dyDescent="0.2">
      <c r="E169"/>
      <c r="F169"/>
      <c r="G169"/>
      <c r="J169" s="17"/>
      <c r="K169" s="17"/>
      <c r="L169" s="17"/>
      <c r="M169" s="17"/>
      <c r="N169" s="17"/>
      <c r="O169" s="17"/>
      <c r="P169" s="17"/>
    </row>
    <row r="170" spans="5:16" x14ac:dyDescent="0.2">
      <c r="E170"/>
      <c r="F170"/>
      <c r="G170"/>
      <c r="J170" s="17"/>
      <c r="K170" s="17"/>
      <c r="L170" s="17"/>
      <c r="M170" s="17"/>
      <c r="N170" s="17"/>
      <c r="O170" s="17"/>
      <c r="P170" s="17"/>
    </row>
    <row r="171" spans="5:16" x14ac:dyDescent="0.2">
      <c r="E171"/>
      <c r="F171"/>
      <c r="G171"/>
      <c r="J171" s="17"/>
      <c r="K171" s="17"/>
      <c r="L171" s="17"/>
      <c r="M171" s="17"/>
      <c r="N171" s="17"/>
      <c r="O171" s="17"/>
      <c r="P171" s="17"/>
    </row>
    <row r="172" spans="5:16" x14ac:dyDescent="0.2">
      <c r="E172"/>
      <c r="F172"/>
      <c r="G172"/>
      <c r="J172" s="17"/>
      <c r="K172" s="17"/>
      <c r="L172" s="17"/>
      <c r="M172" s="17"/>
      <c r="N172" s="17"/>
      <c r="O172" s="17"/>
      <c r="P172" s="17"/>
    </row>
    <row r="173" spans="5:16" x14ac:dyDescent="0.2">
      <c r="E173"/>
      <c r="F173"/>
      <c r="G173"/>
      <c r="J173" s="17"/>
      <c r="K173" s="17"/>
      <c r="L173" s="17"/>
      <c r="M173" s="17"/>
      <c r="N173" s="17"/>
      <c r="O173" s="17"/>
      <c r="P173" s="17"/>
    </row>
    <row r="174" spans="5:16" x14ac:dyDescent="0.2">
      <c r="E174"/>
      <c r="F174"/>
      <c r="G174"/>
      <c r="J174" s="17"/>
      <c r="K174" s="17"/>
      <c r="L174" s="17"/>
      <c r="M174" s="17"/>
      <c r="N174" s="17"/>
      <c r="O174" s="17"/>
      <c r="P174" s="17"/>
    </row>
    <row r="175" spans="5:16" x14ac:dyDescent="0.2">
      <c r="E175"/>
      <c r="F175"/>
      <c r="G175"/>
      <c r="J175" s="17"/>
      <c r="K175" s="17"/>
      <c r="L175" s="17"/>
      <c r="M175" s="17"/>
      <c r="N175" s="17"/>
      <c r="O175" s="17"/>
      <c r="P175" s="17"/>
    </row>
    <row r="176" spans="5:16" x14ac:dyDescent="0.2">
      <c r="E176"/>
      <c r="F176"/>
      <c r="G176"/>
      <c r="J176" s="17"/>
      <c r="K176" s="17"/>
      <c r="L176" s="17"/>
      <c r="M176" s="17"/>
      <c r="N176" s="17"/>
      <c r="O176" s="17"/>
      <c r="P176" s="17"/>
    </row>
    <row r="177" spans="5:16" x14ac:dyDescent="0.2">
      <c r="E177"/>
      <c r="F177"/>
      <c r="G177"/>
      <c r="J177" s="17"/>
      <c r="K177" s="17"/>
      <c r="L177" s="17"/>
      <c r="M177" s="17"/>
      <c r="N177" s="17"/>
      <c r="O177" s="17"/>
      <c r="P177" s="17"/>
    </row>
    <row r="178" spans="5:16" x14ac:dyDescent="0.2">
      <c r="E178"/>
      <c r="F178"/>
      <c r="G178"/>
      <c r="J178" s="17"/>
      <c r="K178" s="17"/>
      <c r="L178" s="17"/>
      <c r="M178" s="17"/>
      <c r="N178" s="17"/>
      <c r="O178" s="17"/>
      <c r="P178" s="17"/>
    </row>
    <row r="179" spans="5:16" x14ac:dyDescent="0.2">
      <c r="E179"/>
      <c r="F179"/>
      <c r="G179"/>
      <c r="J179" s="17"/>
      <c r="K179" s="17"/>
      <c r="L179" s="17"/>
      <c r="M179" s="17"/>
      <c r="N179" s="17"/>
      <c r="O179" s="17"/>
      <c r="P179" s="17"/>
    </row>
    <row r="180" spans="5:16" x14ac:dyDescent="0.2">
      <c r="E180"/>
      <c r="F180"/>
      <c r="G180"/>
      <c r="J180" s="17"/>
      <c r="K180" s="17"/>
      <c r="L180" s="17"/>
      <c r="M180" s="17"/>
      <c r="N180" s="17"/>
      <c r="O180" s="17"/>
      <c r="P180" s="17"/>
    </row>
    <row r="181" spans="5:16" x14ac:dyDescent="0.2">
      <c r="E181"/>
      <c r="F181"/>
      <c r="G181"/>
      <c r="J181" s="17"/>
      <c r="K181" s="17"/>
      <c r="L181" s="17"/>
      <c r="M181" s="17"/>
      <c r="N181" s="17"/>
      <c r="O181" s="17"/>
      <c r="P181" s="17"/>
    </row>
    <row r="182" spans="5:16" x14ac:dyDescent="0.2">
      <c r="E182"/>
      <c r="F182"/>
      <c r="G182"/>
      <c r="J182" s="17"/>
      <c r="K182" s="17"/>
      <c r="L182" s="17"/>
      <c r="M182" s="17"/>
      <c r="N182" s="17"/>
      <c r="O182" s="17"/>
      <c r="P182" s="17"/>
    </row>
    <row r="183" spans="5:16" x14ac:dyDescent="0.2">
      <c r="E183"/>
      <c r="F183"/>
      <c r="G183"/>
      <c r="J183" s="17"/>
      <c r="K183" s="17"/>
      <c r="L183" s="17"/>
      <c r="M183" s="17"/>
      <c r="N183" s="17"/>
      <c r="O183" s="17"/>
      <c r="P183" s="17"/>
    </row>
    <row r="184" spans="5:16" x14ac:dyDescent="0.2">
      <c r="E184"/>
      <c r="F184"/>
      <c r="G184"/>
      <c r="J184" s="17"/>
      <c r="K184" s="17"/>
      <c r="L184" s="17"/>
      <c r="M184" s="17"/>
      <c r="N184" s="17"/>
      <c r="O184" s="17"/>
      <c r="P184" s="17"/>
    </row>
    <row r="185" spans="5:16" x14ac:dyDescent="0.2">
      <c r="E185"/>
      <c r="F185"/>
      <c r="G185"/>
      <c r="J185" s="17"/>
      <c r="K185" s="17"/>
      <c r="L185" s="17"/>
      <c r="M185" s="17"/>
      <c r="N185" s="17"/>
      <c r="O185" s="17"/>
      <c r="P185" s="17"/>
    </row>
    <row r="186" spans="5:16" x14ac:dyDescent="0.2">
      <c r="E186"/>
      <c r="F186"/>
      <c r="G186"/>
      <c r="J186" s="17"/>
      <c r="K186" s="17"/>
      <c r="L186" s="17"/>
      <c r="M186" s="17"/>
      <c r="N186" s="17"/>
      <c r="O186" s="17"/>
      <c r="P186" s="17"/>
    </row>
    <row r="187" spans="5:16" x14ac:dyDescent="0.2">
      <c r="E187"/>
      <c r="F187"/>
      <c r="G187"/>
      <c r="J187" s="17"/>
      <c r="K187" s="17"/>
      <c r="L187" s="17"/>
      <c r="M187" s="17"/>
      <c r="N187" s="17"/>
      <c r="O187" s="17"/>
      <c r="P187" s="17"/>
    </row>
    <row r="188" spans="5:16" x14ac:dyDescent="0.2">
      <c r="E188"/>
      <c r="F188"/>
      <c r="G188"/>
      <c r="J188" s="17"/>
      <c r="K188" s="17"/>
      <c r="L188" s="17"/>
      <c r="M188" s="17"/>
      <c r="N188" s="17"/>
      <c r="O188" s="17"/>
      <c r="P188" s="17"/>
    </row>
    <row r="189" spans="5:16" x14ac:dyDescent="0.2">
      <c r="E189"/>
      <c r="F189"/>
      <c r="G189"/>
      <c r="J189" s="17"/>
      <c r="K189" s="17"/>
      <c r="L189" s="17"/>
      <c r="M189" s="17"/>
      <c r="N189" s="17"/>
      <c r="O189" s="17"/>
      <c r="P189" s="17"/>
    </row>
    <row r="190" spans="5:16" x14ac:dyDescent="0.2">
      <c r="E190"/>
      <c r="F190"/>
      <c r="G190"/>
      <c r="J190" s="17"/>
      <c r="K190" s="17"/>
      <c r="L190" s="17"/>
      <c r="M190" s="17"/>
      <c r="N190" s="17"/>
      <c r="O190" s="17"/>
      <c r="P190" s="17"/>
    </row>
    <row r="191" spans="5:16" x14ac:dyDescent="0.2">
      <c r="E191"/>
      <c r="F191"/>
      <c r="G191"/>
      <c r="J191" s="17"/>
      <c r="K191" s="17"/>
      <c r="L191" s="17"/>
      <c r="M191" s="17"/>
      <c r="N191" s="17"/>
      <c r="O191" s="17"/>
      <c r="P191" s="17"/>
    </row>
    <row r="192" spans="5:16" x14ac:dyDescent="0.2">
      <c r="E192"/>
      <c r="F192"/>
      <c r="G192"/>
      <c r="J192" s="17"/>
      <c r="K192" s="17"/>
      <c r="L192" s="17"/>
      <c r="M192" s="17"/>
      <c r="N192" s="17"/>
      <c r="O192" s="17"/>
      <c r="P192" s="17"/>
    </row>
    <row r="193" spans="5:16" x14ac:dyDescent="0.2">
      <c r="E193"/>
      <c r="F193"/>
      <c r="G193"/>
      <c r="J193" s="17"/>
      <c r="K193" s="17"/>
      <c r="L193" s="17"/>
      <c r="M193" s="17"/>
      <c r="N193" s="17"/>
      <c r="O193" s="17"/>
      <c r="P193" s="17"/>
    </row>
    <row r="194" spans="5:16" x14ac:dyDescent="0.2">
      <c r="E194"/>
      <c r="F194"/>
      <c r="G194"/>
      <c r="J194" s="17"/>
      <c r="K194" s="17"/>
      <c r="L194" s="17"/>
      <c r="M194" s="17"/>
      <c r="N194" s="17"/>
      <c r="O194" s="17"/>
      <c r="P194" s="17"/>
    </row>
    <row r="195" spans="5:16" x14ac:dyDescent="0.2">
      <c r="E195"/>
      <c r="F195"/>
      <c r="G195"/>
      <c r="J195" s="17"/>
      <c r="K195" s="17"/>
      <c r="L195" s="17"/>
      <c r="M195" s="17"/>
      <c r="N195" s="17"/>
      <c r="O195" s="17"/>
      <c r="P195" s="17"/>
    </row>
    <row r="196" spans="5:16" x14ac:dyDescent="0.2">
      <c r="E196"/>
      <c r="F196"/>
      <c r="G196"/>
      <c r="J196" s="17"/>
      <c r="K196" s="17"/>
      <c r="L196" s="17"/>
      <c r="M196" s="17"/>
      <c r="N196" s="17"/>
      <c r="O196" s="17"/>
      <c r="P196" s="17"/>
    </row>
    <row r="197" spans="5:16" x14ac:dyDescent="0.2">
      <c r="E197"/>
      <c r="F197"/>
      <c r="G197"/>
      <c r="J197" s="17"/>
      <c r="K197" s="17"/>
      <c r="L197" s="17"/>
      <c r="M197" s="17"/>
      <c r="N197" s="17"/>
      <c r="O197" s="17"/>
      <c r="P197" s="17"/>
    </row>
    <row r="198" spans="5:16" x14ac:dyDescent="0.2">
      <c r="E198"/>
      <c r="F198"/>
      <c r="G198"/>
      <c r="J198" s="17"/>
      <c r="K198" s="17"/>
      <c r="L198" s="17"/>
      <c r="M198" s="17"/>
      <c r="N198" s="17"/>
      <c r="O198" s="17"/>
      <c r="P198" s="17"/>
    </row>
    <row r="199" spans="5:16" x14ac:dyDescent="0.2">
      <c r="E199"/>
      <c r="F199"/>
      <c r="G199"/>
      <c r="J199" s="17"/>
      <c r="K199" s="17"/>
      <c r="L199" s="17"/>
      <c r="M199" s="17"/>
      <c r="N199" s="17"/>
      <c r="O199" s="17"/>
      <c r="P199" s="17"/>
    </row>
    <row r="200" spans="5:16" x14ac:dyDescent="0.2">
      <c r="E200"/>
      <c r="F200"/>
      <c r="G200"/>
      <c r="J200" s="17"/>
      <c r="K200" s="17"/>
      <c r="L200" s="17"/>
      <c r="M200" s="17"/>
      <c r="N200" s="17"/>
      <c r="O200" s="17"/>
      <c r="P200" s="17"/>
    </row>
    <row r="201" spans="5:16" x14ac:dyDescent="0.2">
      <c r="E201"/>
      <c r="F201"/>
      <c r="G201"/>
      <c r="J201" s="17"/>
      <c r="K201" s="17"/>
      <c r="L201" s="17"/>
      <c r="M201" s="17"/>
      <c r="N201" s="17"/>
      <c r="O201" s="17"/>
      <c r="P201" s="17"/>
    </row>
    <row r="202" spans="5:16" x14ac:dyDescent="0.2">
      <c r="E202"/>
      <c r="F202"/>
      <c r="G202"/>
      <c r="J202" s="17"/>
      <c r="K202" s="17"/>
      <c r="L202" s="17"/>
      <c r="M202" s="17"/>
      <c r="N202" s="17"/>
      <c r="O202" s="17"/>
      <c r="P202" s="17"/>
    </row>
    <row r="203" spans="5:16" x14ac:dyDescent="0.2">
      <c r="E203"/>
      <c r="F203"/>
      <c r="G203"/>
      <c r="J203" s="17"/>
      <c r="K203" s="17"/>
      <c r="L203" s="17"/>
      <c r="M203" s="17"/>
      <c r="N203" s="17"/>
      <c r="O203" s="17"/>
      <c r="P203" s="17"/>
    </row>
    <row r="204" spans="5:16" x14ac:dyDescent="0.2">
      <c r="E204"/>
      <c r="F204"/>
      <c r="G204"/>
      <c r="J204" s="17"/>
      <c r="K204" s="17"/>
      <c r="L204" s="17"/>
      <c r="M204" s="17"/>
      <c r="N204" s="17"/>
      <c r="O204" s="17"/>
      <c r="P204" s="17"/>
    </row>
    <row r="205" spans="5:16" x14ac:dyDescent="0.2">
      <c r="E205"/>
      <c r="F205"/>
      <c r="G205"/>
      <c r="J205" s="17"/>
      <c r="K205" s="17"/>
      <c r="L205" s="17"/>
      <c r="M205" s="17"/>
      <c r="N205" s="17"/>
      <c r="O205" s="17"/>
      <c r="P205" s="17"/>
    </row>
    <row r="206" spans="5:16" x14ac:dyDescent="0.2">
      <c r="E206"/>
      <c r="F206"/>
      <c r="G206"/>
      <c r="J206" s="17"/>
      <c r="K206" s="17"/>
      <c r="L206" s="17"/>
      <c r="M206" s="17"/>
      <c r="N206" s="17"/>
      <c r="O206" s="17"/>
      <c r="P206" s="17"/>
    </row>
    <row r="207" spans="5:16" x14ac:dyDescent="0.2">
      <c r="E207"/>
      <c r="F207"/>
      <c r="G207"/>
      <c r="J207" s="17"/>
      <c r="K207" s="17"/>
      <c r="L207" s="17"/>
      <c r="M207" s="17"/>
      <c r="N207" s="17"/>
      <c r="O207" s="17"/>
      <c r="P207" s="17"/>
    </row>
    <row r="208" spans="5:16" x14ac:dyDescent="0.2">
      <c r="E208"/>
      <c r="F208"/>
      <c r="G208"/>
      <c r="J208" s="17"/>
      <c r="K208" s="17"/>
      <c r="L208" s="17"/>
      <c r="M208" s="17"/>
      <c r="N208" s="17"/>
      <c r="O208" s="17"/>
      <c r="P208" s="17"/>
    </row>
    <row r="209" spans="5:16" x14ac:dyDescent="0.2">
      <c r="E209"/>
      <c r="F209"/>
      <c r="G209"/>
      <c r="J209" s="17"/>
      <c r="K209" s="17"/>
      <c r="L209" s="17"/>
      <c r="M209" s="17"/>
      <c r="N209" s="17"/>
      <c r="O209" s="17"/>
      <c r="P209" s="17"/>
    </row>
    <row r="210" spans="5:16" x14ac:dyDescent="0.2">
      <c r="E210"/>
      <c r="F210"/>
      <c r="G210"/>
      <c r="J210" s="17"/>
      <c r="K210" s="17"/>
      <c r="L210" s="17"/>
      <c r="M210" s="17"/>
      <c r="N210" s="17"/>
      <c r="O210" s="17"/>
      <c r="P210" s="17"/>
    </row>
    <row r="211" spans="5:16" x14ac:dyDescent="0.2">
      <c r="E211"/>
      <c r="F211"/>
      <c r="G211"/>
      <c r="J211" s="17"/>
      <c r="K211" s="17"/>
      <c r="L211" s="17"/>
      <c r="M211" s="17"/>
      <c r="N211" s="17"/>
      <c r="O211" s="17"/>
      <c r="P211" s="17"/>
    </row>
    <row r="212" spans="5:16" x14ac:dyDescent="0.2">
      <c r="E212"/>
      <c r="F212"/>
      <c r="G212"/>
      <c r="J212" s="17"/>
      <c r="K212" s="17"/>
      <c r="L212" s="17"/>
      <c r="M212" s="17"/>
      <c r="N212" s="17"/>
      <c r="O212" s="17"/>
      <c r="P212" s="17"/>
    </row>
    <row r="213" spans="5:16" x14ac:dyDescent="0.2">
      <c r="E213"/>
      <c r="F213"/>
      <c r="G213"/>
      <c r="J213" s="17"/>
      <c r="K213" s="17"/>
      <c r="L213" s="17"/>
      <c r="M213" s="17"/>
      <c r="N213" s="17"/>
      <c r="O213" s="17"/>
      <c r="P213" s="17"/>
    </row>
    <row r="214" spans="5:16" x14ac:dyDescent="0.2">
      <c r="E214"/>
      <c r="F214"/>
      <c r="G214"/>
      <c r="J214" s="17"/>
      <c r="K214" s="17"/>
      <c r="L214" s="17"/>
      <c r="M214" s="17"/>
      <c r="N214" s="17"/>
      <c r="O214" s="17"/>
      <c r="P214" s="17"/>
    </row>
    <row r="215" spans="5:16" x14ac:dyDescent="0.2">
      <c r="E215"/>
      <c r="F215"/>
      <c r="G215"/>
      <c r="J215" s="17"/>
      <c r="K215" s="17"/>
      <c r="L215" s="17"/>
      <c r="M215" s="17"/>
      <c r="N215" s="17"/>
      <c r="O215" s="17"/>
      <c r="P215" s="17"/>
    </row>
    <row r="216" spans="5:16" x14ac:dyDescent="0.2">
      <c r="E216"/>
      <c r="F216"/>
      <c r="G216"/>
      <c r="J216" s="17"/>
      <c r="K216" s="17"/>
      <c r="L216" s="17"/>
      <c r="M216" s="17"/>
      <c r="N216" s="17"/>
      <c r="O216" s="17"/>
      <c r="P216" s="17"/>
    </row>
    <row r="217" spans="5:16" x14ac:dyDescent="0.2">
      <c r="E217"/>
      <c r="F217"/>
      <c r="G217"/>
      <c r="J217" s="17"/>
      <c r="K217" s="17"/>
      <c r="L217" s="17"/>
      <c r="M217" s="17"/>
      <c r="N217" s="17"/>
      <c r="O217" s="17"/>
      <c r="P217" s="17"/>
    </row>
    <row r="218" spans="5:16" x14ac:dyDescent="0.2">
      <c r="E218"/>
      <c r="F218"/>
      <c r="G218"/>
      <c r="J218" s="17"/>
      <c r="K218" s="17"/>
      <c r="L218" s="17"/>
      <c r="M218" s="17"/>
      <c r="N218" s="17"/>
      <c r="O218" s="17"/>
      <c r="P218" s="17"/>
    </row>
    <row r="219" spans="5:16" x14ac:dyDescent="0.2">
      <c r="E219"/>
      <c r="F219"/>
      <c r="G219"/>
      <c r="J219" s="17"/>
      <c r="K219" s="17"/>
      <c r="L219" s="17"/>
      <c r="M219" s="17"/>
      <c r="N219" s="17"/>
      <c r="O219" s="17"/>
      <c r="P219" s="17"/>
    </row>
    <row r="220" spans="5:16" x14ac:dyDescent="0.2">
      <c r="E220"/>
      <c r="F220"/>
      <c r="G220"/>
      <c r="J220" s="17"/>
      <c r="K220" s="17"/>
      <c r="L220" s="17"/>
      <c r="M220" s="17"/>
      <c r="N220" s="17"/>
      <c r="O220" s="17"/>
      <c r="P220" s="17"/>
    </row>
    <row r="221" spans="5:16" x14ac:dyDescent="0.2">
      <c r="E221"/>
      <c r="F221"/>
      <c r="G221"/>
      <c r="J221" s="17"/>
      <c r="K221" s="17"/>
      <c r="L221" s="17"/>
      <c r="M221" s="17"/>
      <c r="N221" s="17"/>
      <c r="O221" s="17"/>
      <c r="P221" s="17"/>
    </row>
    <row r="222" spans="5:16" x14ac:dyDescent="0.2">
      <c r="E222"/>
      <c r="F222"/>
      <c r="G222"/>
      <c r="J222" s="17"/>
      <c r="K222" s="17"/>
      <c r="L222" s="17"/>
      <c r="M222" s="17"/>
      <c r="N222" s="17"/>
      <c r="O222" s="17"/>
      <c r="P222" s="17"/>
    </row>
    <row r="223" spans="5:16" x14ac:dyDescent="0.2">
      <c r="E223"/>
      <c r="F223"/>
      <c r="G223"/>
      <c r="J223" s="17"/>
      <c r="K223" s="17"/>
      <c r="L223" s="17"/>
      <c r="M223" s="17"/>
      <c r="N223" s="17"/>
      <c r="O223" s="17"/>
      <c r="P223" s="17"/>
    </row>
    <row r="224" spans="5:16" x14ac:dyDescent="0.2">
      <c r="E224"/>
      <c r="F224"/>
      <c r="G224"/>
      <c r="J224" s="17"/>
      <c r="K224" s="17"/>
      <c r="L224" s="17"/>
      <c r="M224" s="17"/>
      <c r="N224" s="17"/>
      <c r="O224" s="17"/>
      <c r="P224" s="17"/>
    </row>
    <row r="225" spans="5:16" x14ac:dyDescent="0.2">
      <c r="E225"/>
      <c r="F225"/>
      <c r="G225"/>
      <c r="J225" s="17"/>
      <c r="K225" s="17"/>
      <c r="L225" s="17"/>
      <c r="M225" s="17"/>
      <c r="N225" s="17"/>
      <c r="O225" s="17"/>
      <c r="P225" s="17"/>
    </row>
    <row r="226" spans="5:16" x14ac:dyDescent="0.2">
      <c r="E226"/>
      <c r="F226"/>
      <c r="G226"/>
      <c r="J226" s="17"/>
      <c r="K226" s="17"/>
      <c r="L226" s="17"/>
      <c r="M226" s="17"/>
      <c r="N226" s="17"/>
      <c r="O226" s="17"/>
      <c r="P226" s="17"/>
    </row>
    <row r="227" spans="5:16" x14ac:dyDescent="0.2">
      <c r="E227"/>
      <c r="F227"/>
      <c r="G227"/>
      <c r="J227" s="17"/>
      <c r="K227" s="17"/>
      <c r="L227" s="17"/>
      <c r="M227" s="17"/>
      <c r="N227" s="17"/>
      <c r="O227" s="17"/>
      <c r="P227" s="17"/>
    </row>
    <row r="228" spans="5:16" x14ac:dyDescent="0.2">
      <c r="E228"/>
      <c r="F228"/>
      <c r="G228"/>
      <c r="J228" s="17"/>
      <c r="K228" s="17"/>
      <c r="L228" s="17"/>
      <c r="M228" s="17"/>
      <c r="N228" s="17"/>
      <c r="O228" s="17"/>
      <c r="P228" s="17"/>
    </row>
    <row r="229" spans="5:16" x14ac:dyDescent="0.2">
      <c r="E229"/>
      <c r="F229"/>
      <c r="G229"/>
      <c r="J229" s="17"/>
      <c r="K229" s="17"/>
      <c r="L229" s="17"/>
      <c r="M229" s="17"/>
      <c r="N229" s="17"/>
      <c r="O229" s="17"/>
      <c r="P229" s="17"/>
    </row>
    <row r="230" spans="5:16" x14ac:dyDescent="0.2">
      <c r="E230"/>
      <c r="F230"/>
      <c r="G230"/>
      <c r="J230" s="17"/>
      <c r="K230" s="17"/>
      <c r="L230" s="17"/>
      <c r="M230" s="17"/>
      <c r="N230" s="17"/>
      <c r="O230" s="17"/>
      <c r="P230" s="17"/>
    </row>
    <row r="231" spans="5:16" x14ac:dyDescent="0.2">
      <c r="E231"/>
      <c r="F231"/>
      <c r="G231"/>
      <c r="J231" s="17"/>
      <c r="K231" s="17"/>
      <c r="L231" s="17"/>
      <c r="M231" s="17"/>
      <c r="N231" s="17"/>
      <c r="O231" s="17"/>
      <c r="P231" s="17"/>
    </row>
    <row r="232" spans="5:16" x14ac:dyDescent="0.2">
      <c r="E232"/>
      <c r="F232"/>
      <c r="G232"/>
      <c r="J232" s="17"/>
      <c r="K232" s="17"/>
      <c r="L232" s="17"/>
      <c r="M232" s="17"/>
      <c r="N232" s="17"/>
      <c r="O232" s="17"/>
      <c r="P232" s="17"/>
    </row>
    <row r="233" spans="5:16" x14ac:dyDescent="0.2">
      <c r="E233"/>
      <c r="F233"/>
      <c r="G233"/>
      <c r="J233" s="17"/>
      <c r="K233" s="17"/>
      <c r="L233" s="17"/>
      <c r="M233" s="17"/>
      <c r="N233" s="17"/>
      <c r="O233" s="17"/>
      <c r="P233" s="17"/>
    </row>
    <row r="234" spans="5:16" x14ac:dyDescent="0.2">
      <c r="E234"/>
      <c r="F234"/>
      <c r="G234"/>
      <c r="J234" s="17"/>
      <c r="K234" s="17"/>
      <c r="L234" s="17"/>
      <c r="M234" s="17"/>
      <c r="N234" s="17"/>
      <c r="O234" s="17"/>
      <c r="P234" s="17"/>
    </row>
    <row r="235" spans="5:16" x14ac:dyDescent="0.2">
      <c r="E235"/>
      <c r="F235"/>
      <c r="G235"/>
      <c r="J235" s="17"/>
      <c r="K235" s="17"/>
      <c r="L235" s="17"/>
      <c r="M235" s="17"/>
      <c r="N235" s="17"/>
      <c r="O235" s="17"/>
      <c r="P235" s="17"/>
    </row>
    <row r="236" spans="5:16" x14ac:dyDescent="0.2">
      <c r="E236"/>
      <c r="F236"/>
      <c r="G236"/>
      <c r="J236" s="17"/>
      <c r="K236" s="17"/>
      <c r="L236" s="17"/>
      <c r="M236" s="17"/>
      <c r="N236" s="17"/>
      <c r="O236" s="17"/>
      <c r="P236" s="17"/>
    </row>
    <row r="237" spans="5:16" x14ac:dyDescent="0.2">
      <c r="E237"/>
      <c r="F237"/>
      <c r="G237"/>
      <c r="J237" s="17"/>
      <c r="K237" s="17"/>
      <c r="L237" s="17"/>
      <c r="M237" s="17"/>
      <c r="N237" s="17"/>
      <c r="O237" s="17"/>
      <c r="P237" s="17"/>
    </row>
    <row r="238" spans="5:16" x14ac:dyDescent="0.2">
      <c r="E238"/>
      <c r="F238"/>
      <c r="G238"/>
      <c r="J238" s="17"/>
      <c r="K238" s="17"/>
      <c r="L238" s="17"/>
      <c r="M238" s="17"/>
      <c r="N238" s="17"/>
      <c r="O238" s="17"/>
      <c r="P238" s="17"/>
    </row>
    <row r="239" spans="5:16" x14ac:dyDescent="0.2">
      <c r="E239"/>
      <c r="F239"/>
      <c r="G239"/>
      <c r="J239" s="17"/>
      <c r="K239" s="17"/>
      <c r="L239" s="17"/>
      <c r="M239" s="17"/>
      <c r="N239" s="17"/>
      <c r="O239" s="17"/>
      <c r="P239" s="17"/>
    </row>
    <row r="240" spans="5:16" x14ac:dyDescent="0.2">
      <c r="E240"/>
      <c r="F240"/>
      <c r="G240"/>
      <c r="J240" s="17"/>
      <c r="K240" s="17"/>
      <c r="L240" s="17"/>
      <c r="M240" s="17"/>
      <c r="N240" s="17"/>
      <c r="O240" s="17"/>
      <c r="P240" s="17"/>
    </row>
    <row r="241" spans="5:16" x14ac:dyDescent="0.2">
      <c r="E241"/>
      <c r="F241"/>
      <c r="G241"/>
      <c r="J241" s="17"/>
      <c r="K241" s="17"/>
      <c r="L241" s="17"/>
      <c r="M241" s="17"/>
      <c r="N241" s="17"/>
      <c r="O241" s="17"/>
      <c r="P241" s="17"/>
    </row>
    <row r="242" spans="5:16" x14ac:dyDescent="0.2">
      <c r="E242"/>
      <c r="F242"/>
      <c r="G242"/>
      <c r="J242" s="17"/>
      <c r="K242" s="17"/>
      <c r="L242" s="17"/>
      <c r="M242" s="17"/>
      <c r="N242" s="17"/>
      <c r="O242" s="17"/>
      <c r="P242" s="17"/>
    </row>
    <row r="243" spans="5:16" x14ac:dyDescent="0.2">
      <c r="E243"/>
      <c r="F243"/>
      <c r="G243"/>
      <c r="J243" s="17"/>
      <c r="K243" s="17"/>
      <c r="L243" s="17"/>
      <c r="M243" s="17"/>
      <c r="N243" s="17"/>
      <c r="O243" s="17"/>
      <c r="P243" s="17"/>
    </row>
    <row r="244" spans="5:16" x14ac:dyDescent="0.2">
      <c r="E244"/>
      <c r="F244"/>
      <c r="G244"/>
      <c r="J244" s="17"/>
      <c r="K244" s="17"/>
      <c r="L244" s="17"/>
      <c r="M244" s="17"/>
      <c r="N244" s="17"/>
      <c r="O244" s="17"/>
      <c r="P244" s="17"/>
    </row>
    <row r="245" spans="5:16" x14ac:dyDescent="0.2">
      <c r="E245"/>
      <c r="F245"/>
      <c r="G245"/>
      <c r="J245" s="17"/>
      <c r="K245" s="17"/>
      <c r="L245" s="17"/>
      <c r="M245" s="17"/>
      <c r="N245" s="17"/>
      <c r="O245" s="17"/>
      <c r="P245" s="17"/>
    </row>
    <row r="246" spans="5:16" x14ac:dyDescent="0.2">
      <c r="E246"/>
      <c r="F246"/>
      <c r="G246"/>
      <c r="J246" s="17"/>
      <c r="K246" s="17"/>
      <c r="L246" s="17"/>
      <c r="M246" s="17"/>
      <c r="N246" s="17"/>
      <c r="O246" s="17"/>
      <c r="P246" s="17"/>
    </row>
    <row r="247" spans="5:16" x14ac:dyDescent="0.2">
      <c r="E247"/>
      <c r="F247"/>
      <c r="G247"/>
      <c r="J247" s="17"/>
      <c r="K247" s="17"/>
      <c r="L247" s="17"/>
      <c r="M247" s="17"/>
      <c r="N247" s="17"/>
      <c r="O247" s="17"/>
      <c r="P247" s="17"/>
    </row>
    <row r="248" spans="5:16" x14ac:dyDescent="0.2">
      <c r="E248"/>
      <c r="F248"/>
      <c r="G248"/>
      <c r="J248" s="17"/>
      <c r="K248" s="17"/>
      <c r="L248" s="17"/>
      <c r="M248" s="17"/>
      <c r="N248" s="17"/>
      <c r="O248" s="17"/>
      <c r="P248" s="17"/>
    </row>
    <row r="249" spans="5:16" x14ac:dyDescent="0.2">
      <c r="E249"/>
      <c r="F249"/>
      <c r="G249"/>
      <c r="J249" s="17"/>
      <c r="K249" s="17"/>
      <c r="L249" s="17"/>
      <c r="M249" s="17"/>
      <c r="N249" s="17"/>
      <c r="O249" s="17"/>
      <c r="P249" s="17"/>
    </row>
    <row r="250" spans="5:16" x14ac:dyDescent="0.2">
      <c r="E250"/>
      <c r="F250"/>
      <c r="G250"/>
      <c r="J250" s="17"/>
      <c r="K250" s="17"/>
      <c r="L250" s="17"/>
      <c r="M250" s="17"/>
      <c r="N250" s="17"/>
      <c r="O250" s="17"/>
      <c r="P250" s="17"/>
    </row>
    <row r="251" spans="5:16" x14ac:dyDescent="0.2">
      <c r="E251"/>
      <c r="F251"/>
      <c r="G251"/>
      <c r="J251" s="17"/>
      <c r="K251" s="17"/>
      <c r="L251" s="17"/>
      <c r="M251" s="17"/>
      <c r="N251" s="17"/>
      <c r="O251" s="17"/>
      <c r="P251" s="17"/>
    </row>
    <row r="252" spans="5:16" x14ac:dyDescent="0.2">
      <c r="E252"/>
      <c r="F252"/>
      <c r="G252"/>
      <c r="J252" s="17"/>
      <c r="K252" s="17"/>
      <c r="L252" s="17"/>
      <c r="M252" s="17"/>
      <c r="N252" s="17"/>
      <c r="O252" s="17"/>
      <c r="P252" s="17"/>
    </row>
    <row r="253" spans="5:16" x14ac:dyDescent="0.2">
      <c r="E253"/>
      <c r="F253"/>
      <c r="G253"/>
      <c r="J253" s="17"/>
      <c r="K253" s="17"/>
      <c r="L253" s="17"/>
      <c r="M253" s="17"/>
      <c r="N253" s="17"/>
      <c r="O253" s="17"/>
      <c r="P253" s="17"/>
    </row>
    <row r="254" spans="5:16" x14ac:dyDescent="0.2">
      <c r="E254"/>
      <c r="F254"/>
      <c r="G254"/>
      <c r="J254" s="17"/>
      <c r="K254" s="17"/>
      <c r="L254" s="17"/>
      <c r="M254" s="17"/>
      <c r="N254" s="17"/>
      <c r="O254" s="17"/>
      <c r="P254" s="17"/>
    </row>
    <row r="255" spans="5:16" x14ac:dyDescent="0.2">
      <c r="E255"/>
      <c r="F255"/>
      <c r="G255"/>
      <c r="J255" s="17"/>
      <c r="K255" s="17"/>
      <c r="L255" s="17"/>
      <c r="M255" s="17"/>
      <c r="N255" s="17"/>
      <c r="O255" s="17"/>
      <c r="P255" s="17"/>
    </row>
    <row r="256" spans="5:16" x14ac:dyDescent="0.2">
      <c r="E256"/>
      <c r="F256"/>
      <c r="G256"/>
      <c r="J256" s="17"/>
      <c r="K256" s="17"/>
      <c r="L256" s="17"/>
      <c r="M256" s="17"/>
      <c r="N256" s="17"/>
      <c r="O256" s="17"/>
      <c r="P256" s="17"/>
    </row>
    <row r="257" spans="5:16" x14ac:dyDescent="0.2">
      <c r="E257"/>
      <c r="F257"/>
      <c r="G257"/>
      <c r="J257" s="17"/>
      <c r="K257" s="17"/>
      <c r="L257" s="17"/>
      <c r="M257" s="17"/>
      <c r="N257" s="17"/>
      <c r="O257" s="17"/>
      <c r="P257" s="17"/>
    </row>
    <row r="258" spans="5:16" x14ac:dyDescent="0.2">
      <c r="E258"/>
      <c r="F258"/>
      <c r="G258"/>
      <c r="J258" s="17"/>
      <c r="K258" s="17"/>
      <c r="L258" s="17"/>
      <c r="M258" s="17"/>
      <c r="N258" s="17"/>
      <c r="O258" s="17"/>
      <c r="P258" s="17"/>
    </row>
    <row r="259" spans="5:16" x14ac:dyDescent="0.2">
      <c r="E259"/>
      <c r="F259"/>
      <c r="G259"/>
      <c r="J259" s="17"/>
      <c r="K259" s="17"/>
      <c r="L259" s="17"/>
      <c r="M259" s="17"/>
      <c r="N259" s="17"/>
      <c r="O259" s="17"/>
      <c r="P259" s="17"/>
    </row>
    <row r="260" spans="5:16" x14ac:dyDescent="0.2">
      <c r="E260"/>
      <c r="F260"/>
      <c r="G260"/>
      <c r="J260" s="17"/>
      <c r="K260" s="17"/>
      <c r="L260" s="17"/>
      <c r="M260" s="17"/>
      <c r="N260" s="17"/>
      <c r="O260" s="17"/>
      <c r="P260" s="17"/>
    </row>
    <row r="261" spans="5:16" x14ac:dyDescent="0.2">
      <c r="E261"/>
      <c r="F261"/>
      <c r="G261"/>
      <c r="J261" s="17"/>
      <c r="K261" s="17"/>
      <c r="L261" s="17"/>
      <c r="M261" s="17"/>
      <c r="N261" s="17"/>
      <c r="O261" s="17"/>
      <c r="P261" s="17"/>
    </row>
    <row r="262" spans="5:16" x14ac:dyDescent="0.2">
      <c r="E262"/>
      <c r="F262"/>
      <c r="G262"/>
      <c r="J262" s="17"/>
      <c r="K262" s="17"/>
      <c r="L262" s="17"/>
      <c r="M262" s="17"/>
      <c r="N262" s="17"/>
      <c r="O262" s="17"/>
      <c r="P262" s="17"/>
    </row>
    <row r="263" spans="5:16" x14ac:dyDescent="0.2">
      <c r="E263"/>
      <c r="F263"/>
      <c r="G263"/>
      <c r="J263" s="17"/>
      <c r="K263" s="17"/>
      <c r="L263" s="17"/>
      <c r="M263" s="17"/>
      <c r="N263" s="17"/>
      <c r="O263" s="17"/>
      <c r="P263" s="17"/>
    </row>
    <row r="264" spans="5:16" x14ac:dyDescent="0.2">
      <c r="E264"/>
      <c r="F264"/>
      <c r="G264"/>
      <c r="J264" s="17"/>
      <c r="K264" s="17"/>
      <c r="L264" s="17"/>
      <c r="M264" s="17"/>
      <c r="N264" s="17"/>
      <c r="O264" s="17"/>
      <c r="P264" s="17"/>
    </row>
    <row r="265" spans="5:16" x14ac:dyDescent="0.2">
      <c r="E265"/>
      <c r="F265"/>
      <c r="G265"/>
      <c r="J265" s="17"/>
      <c r="K265" s="17"/>
      <c r="L265" s="17"/>
      <c r="M265" s="17"/>
      <c r="N265" s="17"/>
      <c r="O265" s="17"/>
      <c r="P265" s="17"/>
    </row>
    <row r="266" spans="5:16" x14ac:dyDescent="0.2">
      <c r="E266"/>
      <c r="F266"/>
      <c r="G266"/>
      <c r="J266" s="17"/>
      <c r="K266" s="17"/>
      <c r="L266" s="17"/>
      <c r="M266" s="17"/>
      <c r="N266" s="17"/>
      <c r="O266" s="17"/>
      <c r="P266" s="17"/>
    </row>
    <row r="267" spans="5:16" x14ac:dyDescent="0.2">
      <c r="E267"/>
      <c r="F267"/>
      <c r="G267"/>
      <c r="J267" s="17"/>
      <c r="K267" s="17"/>
      <c r="L267" s="17"/>
      <c r="M267" s="17"/>
      <c r="N267" s="17"/>
      <c r="O267" s="17"/>
      <c r="P267" s="17"/>
    </row>
    <row r="268" spans="5:16" x14ac:dyDescent="0.2">
      <c r="E268"/>
      <c r="F268"/>
      <c r="G268"/>
      <c r="J268" s="17"/>
      <c r="K268" s="17"/>
      <c r="L268" s="17"/>
      <c r="M268" s="17"/>
      <c r="N268" s="17"/>
      <c r="O268" s="17"/>
      <c r="P268" s="17"/>
    </row>
    <row r="269" spans="5:16" x14ac:dyDescent="0.2">
      <c r="E269"/>
      <c r="F269"/>
      <c r="G269"/>
      <c r="J269" s="17"/>
      <c r="K269" s="17"/>
      <c r="L269" s="17"/>
      <c r="M269" s="17"/>
      <c r="N269" s="17"/>
      <c r="O269" s="17"/>
      <c r="P269" s="17"/>
    </row>
    <row r="270" spans="5:16" x14ac:dyDescent="0.2">
      <c r="E270"/>
      <c r="F270"/>
      <c r="G270"/>
      <c r="J270" s="17"/>
      <c r="K270" s="17"/>
      <c r="L270" s="17"/>
      <c r="M270" s="17"/>
      <c r="N270" s="17"/>
      <c r="O270" s="17"/>
      <c r="P270" s="17"/>
    </row>
    <row r="271" spans="5:16" x14ac:dyDescent="0.2">
      <c r="E271"/>
      <c r="F271"/>
      <c r="G271"/>
      <c r="J271" s="17"/>
      <c r="K271" s="17"/>
      <c r="L271" s="17"/>
      <c r="M271" s="17"/>
      <c r="N271" s="17"/>
      <c r="O271" s="17"/>
      <c r="P271" s="17"/>
    </row>
    <row r="272" spans="5:16" x14ac:dyDescent="0.2">
      <c r="E272"/>
      <c r="F272"/>
      <c r="G272"/>
      <c r="J272" s="17"/>
      <c r="K272" s="17"/>
      <c r="L272" s="17"/>
      <c r="M272" s="17"/>
      <c r="N272" s="17"/>
      <c r="O272" s="17"/>
      <c r="P272" s="17"/>
    </row>
    <row r="273" spans="5:16" x14ac:dyDescent="0.2">
      <c r="E273"/>
      <c r="F273"/>
      <c r="G273"/>
      <c r="J273" s="17"/>
      <c r="K273" s="17"/>
      <c r="L273" s="17"/>
      <c r="M273" s="17"/>
      <c r="N273" s="17"/>
      <c r="O273" s="17"/>
      <c r="P273" s="17"/>
    </row>
    <row r="274" spans="5:16" x14ac:dyDescent="0.2">
      <c r="E274"/>
      <c r="F274"/>
      <c r="G274"/>
      <c r="J274" s="17"/>
      <c r="K274" s="17"/>
      <c r="L274" s="17"/>
      <c r="M274" s="17"/>
      <c r="N274" s="17"/>
      <c r="O274" s="17"/>
      <c r="P274" s="17"/>
    </row>
    <row r="275" spans="5:16" x14ac:dyDescent="0.2">
      <c r="E275"/>
      <c r="F275"/>
      <c r="G275"/>
      <c r="J275" s="17"/>
      <c r="K275" s="17"/>
      <c r="L275" s="17"/>
      <c r="M275" s="17"/>
      <c r="N275" s="17"/>
      <c r="O275" s="17"/>
      <c r="P275" s="17"/>
    </row>
    <row r="276" spans="5:16" x14ac:dyDescent="0.2">
      <c r="E276"/>
      <c r="F276"/>
      <c r="G276"/>
      <c r="J276" s="17"/>
      <c r="K276" s="17"/>
      <c r="L276" s="17"/>
      <c r="M276" s="17"/>
      <c r="N276" s="17"/>
      <c r="O276" s="17"/>
      <c r="P276" s="17"/>
    </row>
    <row r="277" spans="5:16" x14ac:dyDescent="0.2">
      <c r="E277"/>
      <c r="F277"/>
      <c r="G277"/>
      <c r="J277" s="17"/>
      <c r="K277" s="17"/>
      <c r="L277" s="17"/>
      <c r="M277" s="17"/>
      <c r="N277" s="17"/>
      <c r="O277" s="17"/>
      <c r="P277" s="17"/>
    </row>
    <row r="278" spans="5:16" x14ac:dyDescent="0.2">
      <c r="E278"/>
      <c r="F278"/>
      <c r="G278"/>
      <c r="J278" s="17"/>
      <c r="K278" s="17"/>
      <c r="L278" s="17"/>
      <c r="M278" s="17"/>
      <c r="N278" s="17"/>
      <c r="O278" s="17"/>
      <c r="P278" s="17"/>
    </row>
    <row r="279" spans="5:16" x14ac:dyDescent="0.2">
      <c r="E279"/>
      <c r="F279"/>
      <c r="G279"/>
      <c r="J279" s="17"/>
      <c r="K279" s="17"/>
      <c r="L279" s="17"/>
      <c r="M279" s="17"/>
      <c r="N279" s="17"/>
      <c r="O279" s="17"/>
      <c r="P279" s="17"/>
    </row>
    <row r="280" spans="5:16" x14ac:dyDescent="0.2">
      <c r="E280"/>
      <c r="F280"/>
      <c r="G280"/>
      <c r="J280" s="17"/>
      <c r="K280" s="17"/>
      <c r="L280" s="17"/>
      <c r="M280" s="17"/>
      <c r="N280" s="17"/>
      <c r="O280" s="17"/>
      <c r="P280" s="17"/>
    </row>
    <row r="281" spans="5:16" x14ac:dyDescent="0.2">
      <c r="E281"/>
      <c r="F281"/>
      <c r="G281"/>
      <c r="J281" s="17"/>
      <c r="K281" s="17"/>
      <c r="L281" s="17"/>
      <c r="M281" s="17"/>
      <c r="N281" s="17"/>
      <c r="O281" s="17"/>
      <c r="P281" s="17"/>
    </row>
    <row r="282" spans="5:16" x14ac:dyDescent="0.2">
      <c r="E282"/>
      <c r="F282"/>
      <c r="G282"/>
      <c r="J282" s="17"/>
      <c r="K282" s="17"/>
      <c r="L282" s="17"/>
      <c r="M282" s="17"/>
      <c r="N282" s="17"/>
      <c r="O282" s="17"/>
      <c r="P282" s="17"/>
    </row>
    <row r="283" spans="5:16" x14ac:dyDescent="0.2">
      <c r="E283"/>
      <c r="F283"/>
      <c r="G283"/>
      <c r="J283" s="17"/>
      <c r="K283" s="17"/>
      <c r="L283" s="17"/>
      <c r="M283" s="17"/>
      <c r="N283" s="17"/>
      <c r="O283" s="17"/>
      <c r="P283" s="17"/>
    </row>
    <row r="284" spans="5:16" x14ac:dyDescent="0.2">
      <c r="E284"/>
      <c r="F284"/>
      <c r="G284"/>
      <c r="J284" s="17"/>
      <c r="K284" s="17"/>
      <c r="L284" s="17"/>
      <c r="M284" s="17"/>
      <c r="N284" s="17"/>
      <c r="O284" s="17"/>
      <c r="P284" s="17"/>
    </row>
    <row r="285" spans="5:16" x14ac:dyDescent="0.2">
      <c r="E285"/>
      <c r="F285"/>
      <c r="G285"/>
      <c r="J285" s="17"/>
      <c r="K285" s="17"/>
      <c r="L285" s="17"/>
      <c r="M285" s="17"/>
      <c r="N285" s="17"/>
      <c r="O285" s="17"/>
      <c r="P285" s="17"/>
    </row>
    <row r="286" spans="5:16" x14ac:dyDescent="0.2">
      <c r="E286"/>
      <c r="F286"/>
      <c r="G286"/>
      <c r="J286" s="17"/>
      <c r="K286" s="17"/>
      <c r="L286" s="17"/>
      <c r="M286" s="17"/>
      <c r="N286" s="17"/>
      <c r="O286" s="17"/>
      <c r="P286" s="17"/>
    </row>
    <row r="287" spans="5:16" x14ac:dyDescent="0.2">
      <c r="E287"/>
      <c r="F287"/>
      <c r="G287"/>
      <c r="J287" s="17"/>
      <c r="K287" s="17"/>
      <c r="L287" s="17"/>
      <c r="M287" s="17"/>
      <c r="N287" s="17"/>
      <c r="O287" s="17"/>
      <c r="P287" s="17"/>
    </row>
    <row r="288" spans="5:16" x14ac:dyDescent="0.2">
      <c r="E288"/>
      <c r="F288"/>
      <c r="G288"/>
      <c r="J288" s="17"/>
      <c r="K288" s="17"/>
      <c r="L288" s="17"/>
      <c r="M288" s="17"/>
      <c r="N288" s="17"/>
      <c r="O288" s="17"/>
      <c r="P288" s="17"/>
    </row>
  </sheetData>
  <sheetProtection algorithmName="SHA-512" hashValue="VOA8yYo+39jWpEAYAmtfJRQ3u9JBFlh0QjqaTbPUOlEyRRVMOjRxC9rJxFtvEX4CNBf9yhpLmTa7X14sTR0WVQ==" saltValue="25p4dKm9l9qGtjBVjAnuGQ==" spinCount="100000" sheet="1" objects="1" scenarios="1"/>
  <mergeCells count="8">
    <mergeCell ref="E43:F43"/>
    <mergeCell ref="E44:F44"/>
    <mergeCell ref="A11:B11"/>
    <mergeCell ref="A3:I3"/>
    <mergeCell ref="A4:I4"/>
    <mergeCell ref="A5:I5"/>
    <mergeCell ref="A8:B8"/>
    <mergeCell ref="F8:H8"/>
  </mergeCells>
  <pageMargins left="0.95" right="0.7" top="0.25" bottom="0.1" header="0.3" footer="0.3"/>
  <pageSetup paperSize="1000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6" zoomScale="85" zoomScaleNormal="85" zoomScaleSheetLayoutView="85" workbookViewId="0">
      <selection activeCell="E46" sqref="E46:F46"/>
    </sheetView>
  </sheetViews>
  <sheetFormatPr defaultRowHeight="12.75" x14ac:dyDescent="0.2"/>
  <cols>
    <col min="1" max="1" width="3" customWidth="1"/>
    <col min="2" max="2" width="43.85546875" customWidth="1"/>
    <col min="3" max="3" width="5.7109375" hidden="1" customWidth="1"/>
    <col min="4" max="4" width="17.28515625" customWidth="1"/>
    <col min="5" max="6" width="16.7109375" style="262" customWidth="1"/>
    <col min="7" max="7" width="15.7109375" style="262" customWidth="1"/>
    <col min="8" max="9" width="16.7109375" customWidth="1"/>
  </cols>
  <sheetData>
    <row r="1" spans="1:10" x14ac:dyDescent="0.2">
      <c r="A1" s="127" t="s">
        <v>249</v>
      </c>
      <c r="I1" s="128" t="s">
        <v>250</v>
      </c>
    </row>
    <row r="2" spans="1:10" x14ac:dyDescent="0.2">
      <c r="A2" s="127"/>
      <c r="I2" s="128"/>
    </row>
    <row r="3" spans="1:10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422"/>
    </row>
    <row r="4" spans="1:10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422"/>
    </row>
    <row r="5" spans="1:10" x14ac:dyDescent="0.2">
      <c r="A5" s="425" t="s">
        <v>395</v>
      </c>
      <c r="B5" s="425"/>
      <c r="C5" s="425"/>
      <c r="D5" s="425"/>
      <c r="E5" s="425"/>
      <c r="F5" s="425"/>
      <c r="G5" s="425"/>
      <c r="H5" s="425"/>
      <c r="I5" s="425"/>
      <c r="J5" s="425"/>
    </row>
    <row r="7" spans="1:10" x14ac:dyDescent="0.2">
      <c r="A7" s="13" t="s">
        <v>59</v>
      </c>
    </row>
    <row r="8" spans="1:10" x14ac:dyDescent="0.2">
      <c r="A8" s="435" t="s">
        <v>3</v>
      </c>
      <c r="B8" s="436"/>
      <c r="C8" s="1" t="s">
        <v>4</v>
      </c>
      <c r="D8" s="1" t="s">
        <v>4</v>
      </c>
      <c r="E8" s="263" t="s">
        <v>6</v>
      </c>
      <c r="F8" s="439" t="s">
        <v>266</v>
      </c>
      <c r="G8" s="440"/>
      <c r="H8" s="441"/>
      <c r="I8" s="1" t="s">
        <v>10</v>
      </c>
    </row>
    <row r="9" spans="1:10" x14ac:dyDescent="0.2">
      <c r="A9" s="11"/>
      <c r="B9" s="12"/>
      <c r="C9" s="2" t="s">
        <v>5</v>
      </c>
      <c r="D9" s="2" t="s">
        <v>5</v>
      </c>
      <c r="E9" s="264" t="s">
        <v>7</v>
      </c>
      <c r="F9" s="265" t="s">
        <v>255</v>
      </c>
      <c r="G9" s="265" t="s">
        <v>256</v>
      </c>
      <c r="H9" s="122" t="s">
        <v>257</v>
      </c>
      <c r="I9" s="2" t="s">
        <v>7</v>
      </c>
    </row>
    <row r="10" spans="1:10" x14ac:dyDescent="0.2">
      <c r="A10" s="11"/>
      <c r="B10" s="12"/>
      <c r="C10" s="2"/>
      <c r="D10" s="2"/>
      <c r="E10" s="264" t="s">
        <v>8</v>
      </c>
      <c r="F10" s="264" t="s">
        <v>8</v>
      </c>
      <c r="G10" s="264" t="s">
        <v>9</v>
      </c>
      <c r="H10" s="2"/>
      <c r="I10" s="2" t="s">
        <v>11</v>
      </c>
    </row>
    <row r="11" spans="1:10" ht="11.25" customHeight="1" x14ac:dyDescent="0.2">
      <c r="A11" s="437" t="s">
        <v>12</v>
      </c>
      <c r="B11" s="438"/>
      <c r="C11" s="3" t="s">
        <v>13</v>
      </c>
      <c r="D11" s="3" t="s">
        <v>13</v>
      </c>
      <c r="E11" s="266" t="s">
        <v>14</v>
      </c>
      <c r="F11" s="267" t="s">
        <v>15</v>
      </c>
      <c r="G11" s="267" t="s">
        <v>16</v>
      </c>
      <c r="H11" s="135" t="s">
        <v>258</v>
      </c>
      <c r="I11" s="3" t="s">
        <v>259</v>
      </c>
    </row>
    <row r="12" spans="1:10" hidden="1" x14ac:dyDescent="0.2">
      <c r="A12" s="9"/>
      <c r="B12" s="16"/>
      <c r="C12" s="7"/>
      <c r="D12" s="7"/>
      <c r="E12" s="298"/>
      <c r="F12" s="298"/>
      <c r="G12" s="298"/>
      <c r="H12" s="7"/>
      <c r="I12" s="7"/>
    </row>
    <row r="13" spans="1:10" x14ac:dyDescent="0.2">
      <c r="A13" s="23" t="s">
        <v>135</v>
      </c>
      <c r="B13" s="20"/>
      <c r="C13" s="8"/>
      <c r="D13" s="8"/>
      <c r="E13" s="218"/>
      <c r="F13" s="218"/>
      <c r="G13" s="218"/>
      <c r="H13" s="8"/>
      <c r="I13" s="8"/>
    </row>
    <row r="14" spans="1:10" x14ac:dyDescent="0.2">
      <c r="A14" s="4"/>
      <c r="B14" s="95" t="s">
        <v>17</v>
      </c>
      <c r="C14" s="2">
        <v>701</v>
      </c>
      <c r="D14" s="122" t="s">
        <v>180</v>
      </c>
      <c r="E14" s="268">
        <v>799171.53</v>
      </c>
      <c r="F14" s="268">
        <f>'[2]budget(ps)'!$E$41</f>
        <v>135805.58000000002</v>
      </c>
      <c r="G14" s="268">
        <f>'[2]budget(ps)'!$E$42</f>
        <v>773410.42</v>
      </c>
      <c r="H14" s="25">
        <f t="shared" ref="H14:I27" si="0">F14+G14</f>
        <v>909216</v>
      </c>
      <c r="I14" s="25">
        <f>[3]budget!$I$17</f>
        <v>1027644</v>
      </c>
    </row>
    <row r="15" spans="1:10" x14ac:dyDescent="0.2">
      <c r="A15" s="4"/>
      <c r="B15" s="95" t="s">
        <v>29</v>
      </c>
      <c r="C15" s="2"/>
      <c r="D15" s="122" t="s">
        <v>181</v>
      </c>
      <c r="E15" s="299">
        <f>'[1]Budget PS'!$Z$231</f>
        <v>1292743.31</v>
      </c>
      <c r="F15" s="269">
        <f>'[2]budget(ps)'!$Q$40</f>
        <v>0</v>
      </c>
      <c r="G15" s="269">
        <f>'[2]budget(ps)'!$Q$42</f>
        <v>0</v>
      </c>
      <c r="H15" s="88">
        <f t="shared" si="0"/>
        <v>0</v>
      </c>
      <c r="I15" s="88">
        <f t="shared" si="0"/>
        <v>0</v>
      </c>
    </row>
    <row r="16" spans="1:10" ht="11.25" customHeight="1" x14ac:dyDescent="0.2">
      <c r="A16" s="4"/>
      <c r="B16" s="95" t="s">
        <v>18</v>
      </c>
      <c r="C16" s="32">
        <v>711</v>
      </c>
      <c r="D16" s="122" t="s">
        <v>182</v>
      </c>
      <c r="E16" s="268">
        <f>'[1]Budget PS'!$H$231</f>
        <v>70000</v>
      </c>
      <c r="F16" s="268">
        <f>'[2]budget(ps)'!$F$41</f>
        <v>24000</v>
      </c>
      <c r="G16" s="268">
        <f>'[2]budget(ps)'!$F$42</f>
        <v>48000</v>
      </c>
      <c r="H16" s="25">
        <f t="shared" si="0"/>
        <v>72000</v>
      </c>
      <c r="I16" s="25">
        <f t="shared" ref="I16:I26" si="1">H16</f>
        <v>72000</v>
      </c>
    </row>
    <row r="17" spans="1:9" hidden="1" x14ac:dyDescent="0.2">
      <c r="A17" s="4"/>
      <c r="B17" s="95"/>
      <c r="C17" s="2"/>
      <c r="D17" s="122"/>
      <c r="E17" s="270"/>
      <c r="F17" s="270"/>
      <c r="G17" s="268"/>
      <c r="H17" s="25">
        <f t="shared" si="0"/>
        <v>0</v>
      </c>
      <c r="I17" s="25">
        <f t="shared" si="1"/>
        <v>0</v>
      </c>
    </row>
    <row r="18" spans="1:9" x14ac:dyDescent="0.2">
      <c r="A18" s="4"/>
      <c r="B18" s="95" t="s">
        <v>19</v>
      </c>
      <c r="C18" s="2">
        <v>713</v>
      </c>
      <c r="D18" s="122" t="s">
        <v>183</v>
      </c>
      <c r="E18" s="270">
        <f>'[1]Budget PS'!$I$231</f>
        <v>67500</v>
      </c>
      <c r="F18" s="270">
        <f>'[2]budget(ps)'!$G$41</f>
        <v>33750</v>
      </c>
      <c r="G18" s="268">
        <f>'[2]budget(ps)'!$G$42</f>
        <v>33750</v>
      </c>
      <c r="H18" s="25">
        <f t="shared" si="0"/>
        <v>67500</v>
      </c>
      <c r="I18" s="25">
        <f t="shared" si="1"/>
        <v>67500</v>
      </c>
    </row>
    <row r="19" spans="1:9" x14ac:dyDescent="0.2">
      <c r="A19" s="4"/>
      <c r="B19" s="95" t="s">
        <v>20</v>
      </c>
      <c r="C19" s="2">
        <v>714</v>
      </c>
      <c r="D19" s="122" t="s">
        <v>184</v>
      </c>
      <c r="E19" s="268">
        <f>'[1]Budget PS'!$J$231</f>
        <v>67500</v>
      </c>
      <c r="F19" s="268">
        <f>'[2]budget(ps)'!$H$41</f>
        <v>33750</v>
      </c>
      <c r="G19" s="268">
        <f>'[2]budget(ps)'!$H$42</f>
        <v>33750</v>
      </c>
      <c r="H19" s="25">
        <f t="shared" si="0"/>
        <v>67500</v>
      </c>
      <c r="I19" s="25">
        <f t="shared" si="1"/>
        <v>67500</v>
      </c>
    </row>
    <row r="20" spans="1:9" x14ac:dyDescent="0.2">
      <c r="A20" s="4"/>
      <c r="B20" s="95" t="s">
        <v>21</v>
      </c>
      <c r="C20" s="2">
        <v>715</v>
      </c>
      <c r="D20" s="122" t="s">
        <v>186</v>
      </c>
      <c r="E20" s="268">
        <f>'[1]Budget PS'!$M$231</f>
        <v>18000</v>
      </c>
      <c r="F20" s="268">
        <f>'[2]budget(ps)'!$J$41</f>
        <v>12000</v>
      </c>
      <c r="G20" s="268">
        <f>'[2]budget(ps)'!$J$42</f>
        <v>6000</v>
      </c>
      <c r="H20" s="25">
        <f t="shared" si="0"/>
        <v>18000</v>
      </c>
      <c r="I20" s="25">
        <f t="shared" si="1"/>
        <v>18000</v>
      </c>
    </row>
    <row r="21" spans="1:9" x14ac:dyDescent="0.2">
      <c r="A21" s="4"/>
      <c r="B21" s="95" t="s">
        <v>22</v>
      </c>
      <c r="C21" s="2">
        <v>725</v>
      </c>
      <c r="D21" s="122" t="s">
        <v>187</v>
      </c>
      <c r="E21" s="268">
        <f>'[1]Budget PS'!$U$231</f>
        <v>144542</v>
      </c>
      <c r="F21" s="268">
        <f>'[2]budget(ps)'!$K$41</f>
        <v>22631</v>
      </c>
      <c r="G21" s="268">
        <f>'[2]budget(ps)'!$K$42</f>
        <v>128905</v>
      </c>
      <c r="H21" s="25">
        <f t="shared" si="0"/>
        <v>151536</v>
      </c>
      <c r="I21" s="25">
        <f>[3]budget!$K$17+[3]budget!$L$17</f>
        <v>171274</v>
      </c>
    </row>
    <row r="22" spans="1:9" x14ac:dyDescent="0.2">
      <c r="A22" s="4"/>
      <c r="B22" s="95" t="s">
        <v>24</v>
      </c>
      <c r="C22" s="2">
        <v>724</v>
      </c>
      <c r="D22" s="122" t="s">
        <v>189</v>
      </c>
      <c r="E22" s="268">
        <f>'[1]Budget PS'!$T$231</f>
        <v>15000</v>
      </c>
      <c r="F22" s="269">
        <f>'[2]budget(ps)'!$L$41</f>
        <v>0</v>
      </c>
      <c r="G22" s="268">
        <f>'[2]budget(ps)'!$L$42</f>
        <v>15000</v>
      </c>
      <c r="H22" s="25">
        <f t="shared" si="0"/>
        <v>15000</v>
      </c>
      <c r="I22" s="25">
        <f t="shared" si="1"/>
        <v>15000</v>
      </c>
    </row>
    <row r="23" spans="1:9" x14ac:dyDescent="0.2">
      <c r="A23" s="4"/>
      <c r="B23" s="95" t="s">
        <v>233</v>
      </c>
      <c r="C23" s="32">
        <v>731</v>
      </c>
      <c r="D23" s="122" t="s">
        <v>190</v>
      </c>
      <c r="E23" s="268">
        <f>'[1]Budget PS'!$V$231</f>
        <v>92156.640000000029</v>
      </c>
      <c r="F23" s="268">
        <f>'[2]budget(ps)'!$M$41</f>
        <v>16294.319999999998</v>
      </c>
      <c r="G23" s="268">
        <f>'[2]budget(ps)'!$M$42</f>
        <v>92811.68</v>
      </c>
      <c r="H23" s="25">
        <f t="shared" si="0"/>
        <v>109105.99999999999</v>
      </c>
      <c r="I23" s="25">
        <f>[3]budget!$N$17</f>
        <v>123317.27999999998</v>
      </c>
    </row>
    <row r="24" spans="1:9" x14ac:dyDescent="0.2">
      <c r="A24" s="4"/>
      <c r="B24" s="95" t="s">
        <v>26</v>
      </c>
      <c r="C24" s="2">
        <v>732</v>
      </c>
      <c r="D24" s="122" t="s">
        <v>191</v>
      </c>
      <c r="E24" s="268">
        <f>'[1]Budget PS'!$W$231</f>
        <v>3400</v>
      </c>
      <c r="F24" s="268">
        <f>'[2]budget(ps)'!$N$41</f>
        <v>1200</v>
      </c>
      <c r="G24" s="268">
        <f>'[2]budget(ps)'!$N$42</f>
        <v>2400</v>
      </c>
      <c r="H24" s="25">
        <f t="shared" si="0"/>
        <v>3600</v>
      </c>
      <c r="I24" s="25">
        <f t="shared" si="1"/>
        <v>3600</v>
      </c>
    </row>
    <row r="25" spans="1:9" x14ac:dyDescent="0.2">
      <c r="A25" s="4"/>
      <c r="B25" s="95" t="s">
        <v>27</v>
      </c>
      <c r="C25" s="2">
        <v>733</v>
      </c>
      <c r="D25" s="122" t="s">
        <v>192</v>
      </c>
      <c r="E25" s="268">
        <f>'[1]Budget PS'!$X$231</f>
        <v>9285.2800000000043</v>
      </c>
      <c r="F25" s="268">
        <f>'[2]budget(ps)'!$O$41</f>
        <v>1892.64</v>
      </c>
      <c r="G25" s="268">
        <f>'[2]budget(ps)'!$O$42</f>
        <v>10617.359999999997</v>
      </c>
      <c r="H25" s="25">
        <f t="shared" si="0"/>
        <v>12509.999999999996</v>
      </c>
      <c r="I25" s="25">
        <f>[3]budget!$P$17</f>
        <v>10408.529999999999</v>
      </c>
    </row>
    <row r="26" spans="1:9" x14ac:dyDescent="0.2">
      <c r="A26" s="4"/>
      <c r="B26" s="95" t="s">
        <v>234</v>
      </c>
      <c r="C26" s="2">
        <v>734</v>
      </c>
      <c r="D26" s="122" t="s">
        <v>193</v>
      </c>
      <c r="E26" s="271">
        <f>'[1]Budget PS'!$Y$231</f>
        <v>3362.8000000000006</v>
      </c>
      <c r="F26" s="271">
        <f>'[2]budget(ps)'!$R$41</f>
        <v>1181.4000000000001</v>
      </c>
      <c r="G26" s="268">
        <f>'[2]budget(ps)'!$R$42</f>
        <v>2418.5999999999995</v>
      </c>
      <c r="H26" s="25">
        <f t="shared" si="0"/>
        <v>3599.9999999999995</v>
      </c>
      <c r="I26" s="25">
        <f t="shared" si="1"/>
        <v>3599.9999999999995</v>
      </c>
    </row>
    <row r="27" spans="1:9" x14ac:dyDescent="0.2">
      <c r="A27" s="4"/>
      <c r="B27" s="95" t="s">
        <v>172</v>
      </c>
      <c r="C27" s="2">
        <v>749</v>
      </c>
      <c r="D27" s="122" t="s">
        <v>279</v>
      </c>
      <c r="E27" s="272">
        <f>'[1]Budget PS'!$AA$231</f>
        <v>78280</v>
      </c>
      <c r="F27" s="306">
        <f>'[2]budget(ps)'!$P$41</f>
        <v>0</v>
      </c>
      <c r="G27" s="268">
        <f>'[2]budget(ps)'!$P$42</f>
        <v>75768</v>
      </c>
      <c r="H27" s="25">
        <f t="shared" si="0"/>
        <v>75768</v>
      </c>
      <c r="I27" s="25">
        <f>[3]budget!$M$17</f>
        <v>85637</v>
      </c>
    </row>
    <row r="28" spans="1:9" x14ac:dyDescent="0.2">
      <c r="A28" s="4"/>
      <c r="B28" s="26" t="s">
        <v>52</v>
      </c>
      <c r="C28" s="14"/>
      <c r="D28" s="120"/>
      <c r="E28" s="232">
        <f>SUM(E14:E27)</f>
        <v>2660941.5599999996</v>
      </c>
      <c r="F28" s="232">
        <f>SUM(F14:F27)</f>
        <v>282504.94000000006</v>
      </c>
      <c r="G28" s="232">
        <f>SUM(G14:G27)</f>
        <v>1222831.0600000003</v>
      </c>
      <c r="H28" s="41">
        <f>SUM(H14:H27)</f>
        <v>1505336</v>
      </c>
      <c r="I28" s="41">
        <f>SUM(I14:I27)</f>
        <v>1665480.81</v>
      </c>
    </row>
    <row r="29" spans="1:9" x14ac:dyDescent="0.2">
      <c r="A29" s="24" t="s">
        <v>101</v>
      </c>
      <c r="B29" s="6"/>
      <c r="C29" s="8"/>
      <c r="D29" s="241"/>
      <c r="E29" s="218"/>
      <c r="F29" s="218"/>
      <c r="G29" s="218"/>
      <c r="H29" s="8"/>
      <c r="I29" s="8"/>
    </row>
    <row r="30" spans="1:9" x14ac:dyDescent="0.2">
      <c r="A30" s="4"/>
      <c r="B30" s="95" t="s">
        <v>33</v>
      </c>
      <c r="C30" s="2">
        <v>751</v>
      </c>
      <c r="D30" s="122" t="s">
        <v>218</v>
      </c>
      <c r="E30" s="268">
        <v>35392</v>
      </c>
      <c r="F30" s="268">
        <f>'[2]budget(mooe)'!$E$51</f>
        <v>39040</v>
      </c>
      <c r="G30" s="268">
        <f>'[2]budget(mooe)'!$E$52</f>
        <v>25960</v>
      </c>
      <c r="H30" s="25">
        <f>SUM(F30:G30)</f>
        <v>65000</v>
      </c>
      <c r="I30" s="25">
        <f>H30</f>
        <v>65000</v>
      </c>
    </row>
    <row r="31" spans="1:9" x14ac:dyDescent="0.2">
      <c r="A31" s="4"/>
      <c r="B31" s="95" t="s">
        <v>75</v>
      </c>
      <c r="C31" s="2">
        <v>753</v>
      </c>
      <c r="D31" s="122" t="s">
        <v>195</v>
      </c>
      <c r="E31" s="268">
        <f>'[1]Budget MOOE'!$I$1491</f>
        <v>20600</v>
      </c>
      <c r="F31" s="268">
        <f>'[2]budget(mooe)'!$F$51</f>
        <v>21000</v>
      </c>
      <c r="G31" s="268">
        <f>'[2]budget(mooe)'!$F$52</f>
        <v>9000</v>
      </c>
      <c r="H31" s="25">
        <f t="shared" ref="H31:H33" si="2">SUM(F31:G31)</f>
        <v>30000</v>
      </c>
      <c r="I31" s="25">
        <f t="shared" ref="I31:I33" si="3">H31</f>
        <v>30000</v>
      </c>
    </row>
    <row r="32" spans="1:9" x14ac:dyDescent="0.2">
      <c r="A32" s="4"/>
      <c r="B32" s="95" t="s">
        <v>36</v>
      </c>
      <c r="C32" s="2">
        <v>755</v>
      </c>
      <c r="D32" s="122" t="s">
        <v>196</v>
      </c>
      <c r="E32" s="268">
        <f>'[1]Budget MOOE'!$N$1491</f>
        <v>69991.350000000006</v>
      </c>
      <c r="F32" s="268">
        <f>'[2]budget(mooe)'!$G$51</f>
        <v>20000</v>
      </c>
      <c r="G32" s="268">
        <f>'[2]budget(mooe)'!$G$52</f>
        <v>50000</v>
      </c>
      <c r="H32" s="25">
        <f t="shared" si="2"/>
        <v>70000</v>
      </c>
      <c r="I32" s="25">
        <f t="shared" si="3"/>
        <v>70000</v>
      </c>
    </row>
    <row r="33" spans="1:9" x14ac:dyDescent="0.2">
      <c r="A33" s="4"/>
      <c r="B33" s="6" t="s">
        <v>319</v>
      </c>
      <c r="C33" s="98">
        <v>840</v>
      </c>
      <c r="D33" s="122" t="s">
        <v>206</v>
      </c>
      <c r="E33" s="268">
        <f>'[1]Budget MOOE'!$AR$1491</f>
        <v>800</v>
      </c>
      <c r="F33" s="269">
        <f>'[2]budget(mooe)'!$H$51</f>
        <v>0</v>
      </c>
      <c r="G33" s="270">
        <f>'[2]budget(mooe)'!$H$52</f>
        <v>10000</v>
      </c>
      <c r="H33" s="25">
        <f t="shared" si="2"/>
        <v>10000</v>
      </c>
      <c r="I33" s="25">
        <f t="shared" si="3"/>
        <v>10000</v>
      </c>
    </row>
    <row r="34" spans="1:9" x14ac:dyDescent="0.2">
      <c r="A34" s="4"/>
      <c r="B34" s="6" t="s">
        <v>501</v>
      </c>
      <c r="C34" s="98"/>
      <c r="D34" s="122" t="s">
        <v>212</v>
      </c>
      <c r="E34" s="269">
        <v>0</v>
      </c>
      <c r="F34" s="269">
        <v>0</v>
      </c>
      <c r="G34" s="270">
        <v>0</v>
      </c>
      <c r="H34" s="270">
        <v>0</v>
      </c>
      <c r="I34" s="25">
        <v>79000</v>
      </c>
    </row>
    <row r="35" spans="1:9" x14ac:dyDescent="0.2">
      <c r="A35" s="4"/>
      <c r="B35" s="95" t="s">
        <v>320</v>
      </c>
      <c r="C35" s="2">
        <v>823</v>
      </c>
      <c r="D35" s="122" t="s">
        <v>206</v>
      </c>
      <c r="E35" s="306">
        <v>0</v>
      </c>
      <c r="F35" s="272">
        <f>'[2]budget(mooe)'!$I$51</f>
        <v>15000</v>
      </c>
      <c r="G35" s="281">
        <f>'[2]budget(mooe)'!$I$52</f>
        <v>0</v>
      </c>
      <c r="H35" s="25">
        <v>15000</v>
      </c>
      <c r="I35" s="25">
        <v>15000</v>
      </c>
    </row>
    <row r="36" spans="1:9" x14ac:dyDescent="0.2">
      <c r="A36" s="4"/>
      <c r="B36" s="52" t="s">
        <v>385</v>
      </c>
      <c r="C36" s="14"/>
      <c r="D36" s="307"/>
      <c r="E36" s="300">
        <f>SUM(E30:E35)</f>
        <v>126783.35</v>
      </c>
      <c r="F36" s="300">
        <f t="shared" ref="F36:I36" si="4">SUM(F30:F35)</f>
        <v>95040</v>
      </c>
      <c r="G36" s="300">
        <f t="shared" si="4"/>
        <v>94960</v>
      </c>
      <c r="H36" s="62">
        <f t="shared" si="4"/>
        <v>190000</v>
      </c>
      <c r="I36" s="62">
        <f t="shared" si="4"/>
        <v>269000</v>
      </c>
    </row>
    <row r="37" spans="1:9" x14ac:dyDescent="0.2">
      <c r="A37" s="23" t="s">
        <v>274</v>
      </c>
      <c r="B37" s="52"/>
      <c r="C37" s="8"/>
      <c r="D37" s="202"/>
      <c r="E37" s="225"/>
      <c r="F37" s="225"/>
      <c r="G37" s="225"/>
      <c r="H37" s="142"/>
      <c r="I37" s="142"/>
    </row>
    <row r="38" spans="1:9" x14ac:dyDescent="0.2">
      <c r="A38" s="23" t="s">
        <v>253</v>
      </c>
      <c r="B38" s="51"/>
      <c r="C38" s="8"/>
      <c r="D38" s="241"/>
      <c r="E38" s="301"/>
      <c r="F38" s="301"/>
      <c r="G38" s="301"/>
      <c r="H38" s="141"/>
      <c r="I38" s="141"/>
    </row>
    <row r="39" spans="1:9" x14ac:dyDescent="0.2">
      <c r="A39" s="4"/>
      <c r="B39" s="127" t="s">
        <v>247</v>
      </c>
      <c r="C39" s="53">
        <v>223</v>
      </c>
      <c r="D39" s="205" t="s">
        <v>215</v>
      </c>
      <c r="E39" s="346">
        <v>0</v>
      </c>
      <c r="F39" s="302">
        <f>'[2]BUDGET CO'!$G$11</f>
        <v>48500</v>
      </c>
      <c r="G39" s="270">
        <f>'[2]BUDGET CO'!$G$12</f>
        <v>1500</v>
      </c>
      <c r="H39" s="29">
        <v>30000</v>
      </c>
      <c r="I39" s="175">
        <f>H39</f>
        <v>30000</v>
      </c>
    </row>
    <row r="40" spans="1:9" x14ac:dyDescent="0.2">
      <c r="A40" s="4"/>
      <c r="B40" s="131" t="s">
        <v>321</v>
      </c>
      <c r="C40" s="53">
        <v>240</v>
      </c>
      <c r="D40" s="205" t="s">
        <v>217</v>
      </c>
      <c r="E40" s="346">
        <v>0</v>
      </c>
      <c r="F40" s="302">
        <f>'[2]BUDGET CO'!$G$11</f>
        <v>48500</v>
      </c>
      <c r="G40" s="270">
        <f>'[2]BUDGET CO'!$G$12</f>
        <v>1500</v>
      </c>
      <c r="H40" s="29">
        <v>0</v>
      </c>
      <c r="I40" s="175">
        <v>50000</v>
      </c>
    </row>
    <row r="41" spans="1:9" x14ac:dyDescent="0.2">
      <c r="A41" s="4"/>
      <c r="B41" s="131" t="s">
        <v>134</v>
      </c>
      <c r="C41" s="53">
        <v>222</v>
      </c>
      <c r="D41" s="53" t="s">
        <v>214</v>
      </c>
      <c r="E41" s="347">
        <v>0</v>
      </c>
      <c r="F41" s="302">
        <f>'[2]BUDGET CO'!$G$11</f>
        <v>48500</v>
      </c>
      <c r="G41" s="270">
        <f>'[2]BUDGET CO'!$G$12</f>
        <v>1500</v>
      </c>
      <c r="H41" s="29">
        <f t="shared" ref="H41" si="5">SUM(F41:G41)</f>
        <v>50000</v>
      </c>
      <c r="I41" s="175">
        <f t="shared" ref="I41" si="6">H41</f>
        <v>50000</v>
      </c>
    </row>
    <row r="42" spans="1:9" x14ac:dyDescent="0.2">
      <c r="A42" s="4"/>
      <c r="B42" s="5" t="s">
        <v>95</v>
      </c>
      <c r="C42" s="14"/>
      <c r="D42" s="14"/>
      <c r="E42" s="348">
        <f>SUM(E39:E41)</f>
        <v>0</v>
      </c>
      <c r="F42" s="248">
        <f t="shared" ref="F42:I42" si="7">SUM(F39:F41)</f>
        <v>145500</v>
      </c>
      <c r="G42" s="248">
        <f t="shared" si="7"/>
        <v>4500</v>
      </c>
      <c r="H42" s="57">
        <f t="shared" si="7"/>
        <v>80000</v>
      </c>
      <c r="I42" s="57">
        <f t="shared" si="7"/>
        <v>130000</v>
      </c>
    </row>
    <row r="43" spans="1:9" x14ac:dyDescent="0.2">
      <c r="A43" s="10"/>
      <c r="B43" s="349" t="s">
        <v>96</v>
      </c>
      <c r="C43" s="14"/>
      <c r="D43" s="14"/>
      <c r="E43" s="303">
        <f>E42+E36+E28</f>
        <v>2787724.9099999997</v>
      </c>
      <c r="F43" s="303">
        <f t="shared" ref="F43:I43" si="8">F42+F36+F28</f>
        <v>523044.94000000006</v>
      </c>
      <c r="G43" s="303">
        <f t="shared" si="8"/>
        <v>1322291.0600000003</v>
      </c>
      <c r="H43" s="92">
        <f t="shared" si="8"/>
        <v>1775336</v>
      </c>
      <c r="I43" s="92">
        <f t="shared" si="8"/>
        <v>2064480.81</v>
      </c>
    </row>
    <row r="44" spans="1:9" x14ac:dyDescent="0.2">
      <c r="A44" s="131" t="s">
        <v>277</v>
      </c>
      <c r="B44" s="49"/>
      <c r="C44" s="17"/>
      <c r="D44" s="17"/>
      <c r="E44" s="304" t="s">
        <v>262</v>
      </c>
      <c r="F44" s="279"/>
      <c r="G44" s="305"/>
      <c r="H44" s="138" t="s">
        <v>275</v>
      </c>
      <c r="I44" s="140"/>
    </row>
    <row r="45" spans="1:9" x14ac:dyDescent="0.2">
      <c r="A45" s="17"/>
      <c r="B45" s="17"/>
      <c r="C45" s="17"/>
      <c r="D45" s="17"/>
      <c r="E45" s="279"/>
      <c r="F45" s="279"/>
      <c r="G45" s="442"/>
      <c r="H45" s="442"/>
      <c r="I45" s="442"/>
    </row>
    <row r="46" spans="1:9" x14ac:dyDescent="0.2">
      <c r="A46" s="17"/>
      <c r="B46" s="443" t="s">
        <v>504</v>
      </c>
      <c r="C46" s="443"/>
      <c r="E46" s="420" t="s">
        <v>504</v>
      </c>
      <c r="F46" s="420"/>
      <c r="H46" s="31" t="s">
        <v>511</v>
      </c>
      <c r="I46" s="17"/>
    </row>
    <row r="47" spans="1:9" x14ac:dyDescent="0.2">
      <c r="A47" s="17"/>
      <c r="B47" s="444" t="s">
        <v>423</v>
      </c>
      <c r="C47" s="444"/>
      <c r="E47" s="421" t="s">
        <v>423</v>
      </c>
      <c r="F47" s="421"/>
      <c r="H47" s="131" t="s">
        <v>276</v>
      </c>
      <c r="I47" s="18"/>
    </row>
    <row r="48" spans="1:9" x14ac:dyDescent="0.2">
      <c r="I48" s="206" t="s">
        <v>291</v>
      </c>
    </row>
  </sheetData>
  <sheetProtection algorithmName="SHA-512" hashValue="KCpzg09H3x8ZEh6p0hFU1w/tQT2A+1NmvasqDpE1/dxSpPdei9gHBWIKsEk6h6EFnqztwVf6TtGY0rYpRMwqGw==" saltValue="xc4kZHCqn67XbM2rUp21QA==" spinCount="100000" sheet="1" objects="1" scenarios="1"/>
  <mergeCells count="11">
    <mergeCell ref="A3:J3"/>
    <mergeCell ref="A4:J4"/>
    <mergeCell ref="A5:J5"/>
    <mergeCell ref="F8:H8"/>
    <mergeCell ref="E46:F46"/>
    <mergeCell ref="E47:F47"/>
    <mergeCell ref="G45:I45"/>
    <mergeCell ref="A8:B8"/>
    <mergeCell ref="A11:B11"/>
    <mergeCell ref="B46:C46"/>
    <mergeCell ref="B47:C47"/>
  </mergeCells>
  <phoneticPr fontId="3" type="noConversion"/>
  <pageMargins left="0.75" right="0.75" top="0.12" bottom="0.25" header="0.3" footer="0.3"/>
  <pageSetup paperSize="10000" orientation="landscape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3"/>
  <sheetViews>
    <sheetView view="pageBreakPreview" topLeftCell="A24" zoomScale="85" zoomScaleNormal="100" zoomScaleSheetLayoutView="85" workbookViewId="0">
      <selection activeCell="E49" sqref="E49:F49"/>
    </sheetView>
  </sheetViews>
  <sheetFormatPr defaultRowHeight="12.75" x14ac:dyDescent="0.2"/>
  <cols>
    <col min="1" max="1" width="3" customWidth="1"/>
    <col min="2" max="2" width="40.5703125" customWidth="1"/>
    <col min="3" max="3" width="11.85546875" hidden="1" customWidth="1"/>
    <col min="4" max="4" width="17.7109375" customWidth="1"/>
    <col min="5" max="7" width="17.7109375" style="262" customWidth="1"/>
    <col min="8" max="8" width="17.7109375" hidden="1" customWidth="1"/>
    <col min="9" max="9" width="17.7109375" customWidth="1"/>
    <col min="10" max="11" width="19.42578125" customWidth="1"/>
    <col min="12" max="12" width="17.85546875" customWidth="1"/>
  </cols>
  <sheetData>
    <row r="1" spans="1:13" x14ac:dyDescent="0.2">
      <c r="A1" t="s">
        <v>0</v>
      </c>
      <c r="J1" s="128" t="s">
        <v>250</v>
      </c>
      <c r="K1" s="128"/>
    </row>
    <row r="3" spans="1:13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422"/>
      <c r="K3" s="197"/>
      <c r="L3" s="197"/>
      <c r="M3" s="197"/>
    </row>
    <row r="4" spans="1:13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  <c r="L4" s="197"/>
      <c r="M4" s="197"/>
    </row>
    <row r="5" spans="1:13" x14ac:dyDescent="0.2">
      <c r="A5" s="422" t="s">
        <v>395</v>
      </c>
      <c r="B5" s="422"/>
      <c r="C5" s="422"/>
      <c r="D5" s="422"/>
      <c r="E5" s="422"/>
      <c r="F5" s="422"/>
      <c r="G5" s="422"/>
      <c r="H5" s="422"/>
      <c r="I5" s="422"/>
      <c r="J5" s="422"/>
      <c r="K5" s="198"/>
      <c r="L5" s="198"/>
      <c r="M5" s="198"/>
    </row>
    <row r="7" spans="1:13" x14ac:dyDescent="0.2">
      <c r="A7" s="13" t="s">
        <v>60</v>
      </c>
    </row>
    <row r="8" spans="1:13" x14ac:dyDescent="0.2">
      <c r="A8" s="435" t="s">
        <v>3</v>
      </c>
      <c r="B8" s="436"/>
      <c r="C8" s="1" t="s">
        <v>4</v>
      </c>
      <c r="D8" s="1" t="s">
        <v>4</v>
      </c>
      <c r="E8" s="263" t="s">
        <v>6</v>
      </c>
      <c r="F8" s="439" t="s">
        <v>266</v>
      </c>
      <c r="G8" s="440"/>
      <c r="H8" s="440"/>
      <c r="I8" s="441"/>
      <c r="J8" s="1" t="s">
        <v>10</v>
      </c>
      <c r="K8" s="2" t="s">
        <v>468</v>
      </c>
      <c r="L8" s="358" t="s">
        <v>444</v>
      </c>
    </row>
    <row r="9" spans="1:13" x14ac:dyDescent="0.2">
      <c r="A9" s="11"/>
      <c r="B9" s="12"/>
      <c r="C9" s="2" t="s">
        <v>5</v>
      </c>
      <c r="D9" s="2" t="s">
        <v>5</v>
      </c>
      <c r="E9" s="264" t="s">
        <v>7</v>
      </c>
      <c r="F9" s="265" t="s">
        <v>255</v>
      </c>
      <c r="G9" s="265" t="s">
        <v>256</v>
      </c>
      <c r="H9" s="122"/>
      <c r="I9" s="122" t="s">
        <v>257</v>
      </c>
      <c r="J9" s="2" t="s">
        <v>7</v>
      </c>
      <c r="K9" s="383"/>
    </row>
    <row r="10" spans="1:13" x14ac:dyDescent="0.2">
      <c r="A10" s="11"/>
      <c r="B10" s="12"/>
      <c r="C10" s="2"/>
      <c r="D10" s="2"/>
      <c r="E10" s="264" t="s">
        <v>8</v>
      </c>
      <c r="F10" s="264" t="s">
        <v>8</v>
      </c>
      <c r="G10" s="264" t="s">
        <v>9</v>
      </c>
      <c r="H10" s="2"/>
      <c r="I10" s="2"/>
      <c r="J10" s="2" t="s">
        <v>11</v>
      </c>
      <c r="K10" s="383"/>
    </row>
    <row r="11" spans="1:13" x14ac:dyDescent="0.2">
      <c r="A11" s="437" t="s">
        <v>12</v>
      </c>
      <c r="B11" s="438"/>
      <c r="C11" s="3" t="s">
        <v>13</v>
      </c>
      <c r="D11" s="3" t="s">
        <v>13</v>
      </c>
      <c r="E11" s="266" t="s">
        <v>14</v>
      </c>
      <c r="F11" s="267" t="s">
        <v>15</v>
      </c>
      <c r="G11" s="267" t="s">
        <v>16</v>
      </c>
      <c r="H11" s="135"/>
      <c r="I11" s="135" t="s">
        <v>258</v>
      </c>
      <c r="J11" s="3" t="s">
        <v>259</v>
      </c>
      <c r="K11" s="65"/>
    </row>
    <row r="12" spans="1:13" x14ac:dyDescent="0.2">
      <c r="A12" s="22" t="s">
        <v>30</v>
      </c>
      <c r="B12" s="20"/>
      <c r="C12" s="8"/>
      <c r="D12" s="8"/>
      <c r="E12" s="218"/>
      <c r="F12" s="218"/>
      <c r="G12" s="218"/>
      <c r="H12" s="8"/>
      <c r="I12" s="8"/>
      <c r="J12" s="8"/>
      <c r="K12" s="17"/>
    </row>
    <row r="13" spans="1:13" x14ac:dyDescent="0.2">
      <c r="A13" s="23" t="s">
        <v>31</v>
      </c>
      <c r="B13" s="20"/>
      <c r="C13" s="8"/>
      <c r="D13" s="8"/>
      <c r="E13" s="218"/>
      <c r="F13" s="218"/>
      <c r="G13" s="218"/>
      <c r="H13" s="8"/>
      <c r="I13" s="8"/>
      <c r="J13" s="8"/>
      <c r="K13" s="17"/>
    </row>
    <row r="14" spans="1:13" x14ac:dyDescent="0.2">
      <c r="A14" s="4"/>
      <c r="B14" s="5" t="s">
        <v>17</v>
      </c>
      <c r="C14" s="2">
        <v>701</v>
      </c>
      <c r="D14" s="2" t="s">
        <v>180</v>
      </c>
      <c r="E14" s="268">
        <f>'[1]Acctg, PS'!$F$231</f>
        <v>1174536</v>
      </c>
      <c r="F14" s="268">
        <f>'[2]ACCOUNTANTS (PS)'!$E$49</f>
        <v>459408</v>
      </c>
      <c r="G14" s="271">
        <f>'[2]ACCOUNTANTS (PS)'!$E$50</f>
        <v>995928</v>
      </c>
      <c r="H14" s="25">
        <v>1413750</v>
      </c>
      <c r="I14" s="25">
        <f>F14+G14</f>
        <v>1455336</v>
      </c>
      <c r="J14" s="25">
        <f>[3]acctg!$I$19</f>
        <v>1610376</v>
      </c>
      <c r="K14" s="154"/>
    </row>
    <row r="15" spans="1:13" x14ac:dyDescent="0.2">
      <c r="A15" s="4"/>
      <c r="B15" s="6" t="s">
        <v>18</v>
      </c>
      <c r="C15" s="32">
        <v>711</v>
      </c>
      <c r="D15" s="32" t="s">
        <v>182</v>
      </c>
      <c r="E15" s="268">
        <f>'[1]Acctg, PS'!$H$231</f>
        <v>110000</v>
      </c>
      <c r="F15" s="268">
        <f>'[2]ACCOUNTANTS (PS)'!$G$49</f>
        <v>36000</v>
      </c>
      <c r="G15" s="268">
        <f>'[2]ACCOUNTANTS (PS)'!$G$50</f>
        <v>108000</v>
      </c>
      <c r="H15" s="25">
        <v>144000</v>
      </c>
      <c r="I15" s="25">
        <f t="shared" ref="I15:I28" si="0">F15+G15</f>
        <v>144000</v>
      </c>
      <c r="J15" s="25">
        <f t="shared" ref="J15:J27" si="1">I15</f>
        <v>144000</v>
      </c>
      <c r="K15" s="154"/>
    </row>
    <row r="16" spans="1:13" hidden="1" x14ac:dyDescent="0.2">
      <c r="A16" s="4"/>
      <c r="B16" s="5"/>
      <c r="C16" s="2"/>
      <c r="D16" s="2"/>
      <c r="E16" s="270"/>
      <c r="F16" s="270"/>
      <c r="G16" s="268"/>
      <c r="H16" s="29"/>
      <c r="I16" s="25">
        <f t="shared" si="0"/>
        <v>0</v>
      </c>
      <c r="J16" s="25">
        <f t="shared" si="1"/>
        <v>0</v>
      </c>
      <c r="K16" s="154"/>
    </row>
    <row r="17" spans="1:14" x14ac:dyDescent="0.2">
      <c r="A17" s="4"/>
      <c r="B17" s="5" t="s">
        <v>19</v>
      </c>
      <c r="C17" s="2">
        <v>713</v>
      </c>
      <c r="D17" s="2" t="s">
        <v>183</v>
      </c>
      <c r="E17" s="270">
        <f>'[1]Acctg, PS'!$I$231</f>
        <v>67500</v>
      </c>
      <c r="F17" s="270">
        <f>'[2]ACCOUNTANTS (PS)'!$I$49</f>
        <v>33750</v>
      </c>
      <c r="G17" s="268">
        <f>'[2]ACCOUNTANTS (PS)'!$H$50</f>
        <v>33750</v>
      </c>
      <c r="H17" s="29">
        <v>67500</v>
      </c>
      <c r="I17" s="25">
        <f t="shared" si="0"/>
        <v>67500</v>
      </c>
      <c r="J17" s="25">
        <f t="shared" si="1"/>
        <v>67500</v>
      </c>
      <c r="K17" s="154"/>
    </row>
    <row r="18" spans="1:14" x14ac:dyDescent="0.2">
      <c r="A18" s="4"/>
      <c r="B18" s="5" t="s">
        <v>20</v>
      </c>
      <c r="C18" s="2">
        <v>714</v>
      </c>
      <c r="D18" s="2" t="s">
        <v>184</v>
      </c>
      <c r="E18" s="268">
        <f>'[1]Acctg, PS'!$J$231</f>
        <v>67500</v>
      </c>
      <c r="F18" s="268">
        <f>'[2]ACCOUNTANTS (PS)'!$I$49</f>
        <v>33750</v>
      </c>
      <c r="G18" s="268">
        <f>'[2]ACCOUNTANTS (PS)'!$I$50</f>
        <v>33750</v>
      </c>
      <c r="H18" s="25">
        <v>67500</v>
      </c>
      <c r="I18" s="25">
        <f t="shared" si="0"/>
        <v>67500</v>
      </c>
      <c r="J18" s="25">
        <f t="shared" si="1"/>
        <v>67500</v>
      </c>
      <c r="K18" s="154"/>
    </row>
    <row r="19" spans="1:14" x14ac:dyDescent="0.2">
      <c r="A19" s="4"/>
      <c r="B19" s="95" t="s">
        <v>365</v>
      </c>
      <c r="C19" s="2">
        <v>717</v>
      </c>
      <c r="D19" s="2" t="s">
        <v>185</v>
      </c>
      <c r="E19" s="268">
        <f>'[1]Acctg, PS'!$Z$231</f>
        <v>693963.80999999994</v>
      </c>
      <c r="F19" s="269">
        <f>'[2]ACCOUNTANTS (PS)'!$J$49</f>
        <v>0</v>
      </c>
      <c r="G19" s="270">
        <f>'[2]ACCOUNTANTS (PS)'!$J$50</f>
        <v>0</v>
      </c>
      <c r="H19" s="29">
        <v>0</v>
      </c>
      <c r="I19" s="88">
        <f t="shared" si="0"/>
        <v>0</v>
      </c>
      <c r="J19" s="88">
        <f t="shared" si="1"/>
        <v>0</v>
      </c>
      <c r="K19" s="392"/>
    </row>
    <row r="20" spans="1:14" x14ac:dyDescent="0.2">
      <c r="A20" s="4"/>
      <c r="B20" s="5" t="s">
        <v>21</v>
      </c>
      <c r="C20" s="2">
        <v>715</v>
      </c>
      <c r="D20" s="2" t="s">
        <v>186</v>
      </c>
      <c r="E20" s="268">
        <f>'[1]Acctg, PS'!$M$231</f>
        <v>30000</v>
      </c>
      <c r="F20" s="268">
        <f>'[2]ACCOUNTANTS (PS)'!$K$49</f>
        <v>18000</v>
      </c>
      <c r="G20" s="270">
        <f>'[2]ACCOUNTANTS (PS)'!$K$50</f>
        <v>18000</v>
      </c>
      <c r="H20" s="25">
        <v>30000</v>
      </c>
      <c r="I20" s="25">
        <f t="shared" si="0"/>
        <v>36000</v>
      </c>
      <c r="J20" s="25">
        <f t="shared" si="1"/>
        <v>36000</v>
      </c>
      <c r="K20" s="154"/>
    </row>
    <row r="21" spans="1:14" x14ac:dyDescent="0.2">
      <c r="A21" s="4"/>
      <c r="B21" s="5" t="s">
        <v>22</v>
      </c>
      <c r="C21" s="2">
        <v>725</v>
      </c>
      <c r="D21" s="2" t="s">
        <v>187</v>
      </c>
      <c r="E21" s="268">
        <f>'[1]Acctg, PS'!$U$231</f>
        <v>209017.8</v>
      </c>
      <c r="F21" s="269">
        <f>'[2]ACCOUNTANTS (PS)'!$L$49</f>
        <v>0</v>
      </c>
      <c r="G21" s="268">
        <f>'[2]ACCOUNTANTS (PS)'!$L$50</f>
        <v>242556</v>
      </c>
      <c r="H21" s="25">
        <v>235630</v>
      </c>
      <c r="I21" s="25">
        <f t="shared" si="0"/>
        <v>242556</v>
      </c>
      <c r="J21" s="25">
        <f>[3]acctg!$K$19+[3]acctg!$L$19</f>
        <v>268396</v>
      </c>
      <c r="K21" s="154"/>
    </row>
    <row r="22" spans="1:14" x14ac:dyDescent="0.2">
      <c r="A22" s="4"/>
      <c r="B22" s="5" t="s">
        <v>24</v>
      </c>
      <c r="C22" s="2">
        <v>724</v>
      </c>
      <c r="D22" s="2" t="s">
        <v>189</v>
      </c>
      <c r="E22" s="268">
        <f>'[1]Acctg, PS'!$T$231</f>
        <v>24500</v>
      </c>
      <c r="F22" s="269">
        <f>'[2]ACCOUNTANTS (PS)'!$M$49</f>
        <v>0</v>
      </c>
      <c r="G22" s="268">
        <f>'[2]ACCOUNTANTS (PS)'!$M$50</f>
        <v>30000</v>
      </c>
      <c r="H22" s="25">
        <v>30000</v>
      </c>
      <c r="I22" s="25">
        <f t="shared" si="0"/>
        <v>30000</v>
      </c>
      <c r="J22" s="25">
        <f t="shared" si="1"/>
        <v>30000</v>
      </c>
      <c r="K22" s="154"/>
    </row>
    <row r="23" spans="1:14" x14ac:dyDescent="0.2">
      <c r="A23" s="4"/>
      <c r="B23" s="5" t="s">
        <v>80</v>
      </c>
      <c r="C23" s="2">
        <v>723</v>
      </c>
      <c r="D23" s="2" t="s">
        <v>222</v>
      </c>
      <c r="E23" s="268">
        <f>'[1]Acctg, PS'!$S$231</f>
        <v>124998.81</v>
      </c>
      <c r="F23" s="268">
        <f>'[2]ACCOUNTANTS (PS)'!$T$49</f>
        <v>47815.199999999997</v>
      </c>
      <c r="G23" s="268">
        <f>I23-F23</f>
        <v>27184.800000000003</v>
      </c>
      <c r="H23" s="25">
        <v>75000</v>
      </c>
      <c r="I23" s="25">
        <v>75000</v>
      </c>
      <c r="J23" s="25">
        <f t="shared" si="1"/>
        <v>75000</v>
      </c>
      <c r="K23" s="154"/>
    </row>
    <row r="24" spans="1:14" x14ac:dyDescent="0.2">
      <c r="A24" s="4"/>
      <c r="B24" s="6" t="s">
        <v>233</v>
      </c>
      <c r="C24" s="32">
        <v>731</v>
      </c>
      <c r="D24" s="32" t="s">
        <v>190</v>
      </c>
      <c r="E24" s="268">
        <f>'[1]Acctg, PS'!$V$231</f>
        <v>140944.32000000001</v>
      </c>
      <c r="F24" s="268">
        <f>'[2]ACCOUNTANTS (PS)'!$N$49</f>
        <v>55128.960000000006</v>
      </c>
      <c r="G24" s="268">
        <f>'[2]ACCOUNTANTS (PS)'!$N$50</f>
        <v>119521.03999999998</v>
      </c>
      <c r="H24" s="25">
        <v>169700</v>
      </c>
      <c r="I24" s="25">
        <f t="shared" si="0"/>
        <v>174650</v>
      </c>
      <c r="J24" s="25">
        <f>[3]acctg!$N$19</f>
        <v>193245.11999999997</v>
      </c>
      <c r="K24" s="154"/>
      <c r="N24" s="127" t="s">
        <v>434</v>
      </c>
    </row>
    <row r="25" spans="1:14" x14ac:dyDescent="0.2">
      <c r="A25" s="4"/>
      <c r="B25" s="5" t="s">
        <v>26</v>
      </c>
      <c r="C25" s="2">
        <v>732</v>
      </c>
      <c r="D25" s="2" t="s">
        <v>191</v>
      </c>
      <c r="E25" s="268">
        <f>'[1]Acctg, PS'!$W$231</f>
        <v>5400</v>
      </c>
      <c r="F25" s="268">
        <f>'[2]ACCOUNTANTS (PS)'!$O$49</f>
        <v>1800</v>
      </c>
      <c r="G25" s="268">
        <f>'[2]ACCOUNTANTS (PS)'!$O$50</f>
        <v>5400</v>
      </c>
      <c r="H25" s="25">
        <v>7200</v>
      </c>
      <c r="I25" s="25">
        <f t="shared" si="0"/>
        <v>7200</v>
      </c>
      <c r="J25" s="25">
        <f t="shared" si="1"/>
        <v>7200</v>
      </c>
      <c r="K25" s="154"/>
    </row>
    <row r="26" spans="1:14" x14ac:dyDescent="0.2">
      <c r="A26" s="4"/>
      <c r="B26" s="5" t="s">
        <v>27</v>
      </c>
      <c r="C26" s="2">
        <v>733</v>
      </c>
      <c r="D26" s="2" t="s">
        <v>192</v>
      </c>
      <c r="E26" s="268">
        <f>'[1]Acctg, PS'!$X$231</f>
        <v>14669.580000000002</v>
      </c>
      <c r="F26" s="268">
        <f>'[2]ACCOUNTANTS (PS)'!$P$49</f>
        <v>5295.1200000000008</v>
      </c>
      <c r="G26" s="268">
        <f>'[2]ACCOUNTANTS (PS)'!$P$50</f>
        <v>14804.879999999997</v>
      </c>
      <c r="H26" s="25">
        <v>19450</v>
      </c>
      <c r="I26" s="25">
        <f t="shared" si="0"/>
        <v>20100</v>
      </c>
      <c r="J26" s="25">
        <f>[3]acctg!$P$19</f>
        <v>18421.095000000001</v>
      </c>
      <c r="K26" s="154"/>
    </row>
    <row r="27" spans="1:14" ht="15" customHeight="1" x14ac:dyDescent="0.2">
      <c r="A27" s="4"/>
      <c r="B27" s="6" t="s">
        <v>234</v>
      </c>
      <c r="C27" s="55">
        <v>734</v>
      </c>
      <c r="D27" s="2" t="s">
        <v>193</v>
      </c>
      <c r="E27" s="271">
        <f>'[1]Acctg, PS'!$Y$231</f>
        <v>5400</v>
      </c>
      <c r="F27" s="271">
        <f>'[2]ACCOUNTANTS (PS)'!$Q$49</f>
        <v>1800</v>
      </c>
      <c r="G27" s="268">
        <f>'[2]ACCOUNTANTS (PS)'!$Q$50</f>
        <v>5400</v>
      </c>
      <c r="H27" s="33">
        <v>7200</v>
      </c>
      <c r="I27" s="25">
        <f t="shared" si="0"/>
        <v>7200</v>
      </c>
      <c r="J27" s="25">
        <f t="shared" si="1"/>
        <v>7200</v>
      </c>
      <c r="K27" s="154"/>
    </row>
    <row r="28" spans="1:14" ht="15" customHeight="1" x14ac:dyDescent="0.2">
      <c r="A28" s="4"/>
      <c r="B28" s="5" t="s">
        <v>172</v>
      </c>
      <c r="C28" s="2">
        <v>749</v>
      </c>
      <c r="D28" s="2" t="s">
        <v>279</v>
      </c>
      <c r="E28" s="272">
        <f>'[1]Acctg, PS'!$AA$231</f>
        <v>129820</v>
      </c>
      <c r="F28" s="306">
        <f>'[2]ACCOUNTANTS (PS)'!$S$49</f>
        <v>0</v>
      </c>
      <c r="G28" s="273">
        <f>'[2]ACCOUNTANTS (PS)'!$S$50</f>
        <v>121280</v>
      </c>
      <c r="H28" s="173">
        <v>129820</v>
      </c>
      <c r="I28" s="25">
        <f t="shared" si="0"/>
        <v>121280</v>
      </c>
      <c r="J28" s="25">
        <f>[3]acctg!$M$19</f>
        <v>134198</v>
      </c>
      <c r="K28" s="154"/>
    </row>
    <row r="29" spans="1:14" x14ac:dyDescent="0.2">
      <c r="A29" s="10"/>
      <c r="B29" s="148" t="s">
        <v>52</v>
      </c>
      <c r="C29" s="14"/>
      <c r="D29" s="14"/>
      <c r="E29" s="310">
        <f>SUM(E14:E28)</f>
        <v>2798250.32</v>
      </c>
      <c r="F29" s="232">
        <f t="shared" ref="F29:J29" si="2">SUM(F14:F28)</f>
        <v>692747.27999999991</v>
      </c>
      <c r="G29" s="232">
        <f t="shared" si="2"/>
        <v>1755574.72</v>
      </c>
      <c r="H29" s="41">
        <f t="shared" si="2"/>
        <v>2396750</v>
      </c>
      <c r="I29" s="41">
        <f t="shared" si="2"/>
        <v>2448322</v>
      </c>
      <c r="J29" s="41">
        <f t="shared" si="2"/>
        <v>2659036.2150000003</v>
      </c>
      <c r="K29" s="36"/>
    </row>
    <row r="30" spans="1:14" x14ac:dyDescent="0.2">
      <c r="A30" s="24" t="s">
        <v>32</v>
      </c>
      <c r="B30" s="6"/>
      <c r="C30" s="8"/>
      <c r="D30" s="8"/>
      <c r="E30" s="218"/>
      <c r="F30" s="218"/>
      <c r="G30" s="218"/>
      <c r="H30" s="8"/>
      <c r="I30" s="8"/>
      <c r="J30" s="8"/>
      <c r="K30" s="17"/>
    </row>
    <row r="31" spans="1:14" x14ac:dyDescent="0.2">
      <c r="A31" s="4"/>
      <c r="B31" s="5" t="s">
        <v>33</v>
      </c>
      <c r="C31" s="2">
        <v>751</v>
      </c>
      <c r="D31" s="2" t="s">
        <v>218</v>
      </c>
      <c r="E31" s="268">
        <f>'[1]Acctg. MOOE'!$F$1491</f>
        <v>69220</v>
      </c>
      <c r="F31" s="268">
        <f>'[2]accountant (mooe)'!$E$50</f>
        <v>32260</v>
      </c>
      <c r="G31" s="268">
        <f>'[2]accountant (mooe)'!$E$51</f>
        <v>72740</v>
      </c>
      <c r="H31" s="25">
        <f>I31-G31</f>
        <v>2260</v>
      </c>
      <c r="I31" s="25">
        <v>75000</v>
      </c>
      <c r="J31" s="25">
        <f>I31</f>
        <v>75000</v>
      </c>
      <c r="K31" s="154">
        <v>30000</v>
      </c>
    </row>
    <row r="32" spans="1:14" x14ac:dyDescent="0.2">
      <c r="A32" s="4"/>
      <c r="B32" s="5" t="s">
        <v>36</v>
      </c>
      <c r="C32" s="2">
        <v>755</v>
      </c>
      <c r="D32" s="2" t="s">
        <v>196</v>
      </c>
      <c r="E32" s="268">
        <f>'[1]Acctg. MOOE'!$N$1491</f>
        <v>109959</v>
      </c>
      <c r="F32" s="269">
        <f>'[2]accountant (mooe)'!$F$50</f>
        <v>0</v>
      </c>
      <c r="G32" s="268">
        <v>75000</v>
      </c>
      <c r="H32" s="25">
        <f>I32-G32</f>
        <v>0</v>
      </c>
      <c r="I32" s="25">
        <v>75000</v>
      </c>
      <c r="J32" s="25">
        <f t="shared" ref="J32:J36" si="3">I32</f>
        <v>75000</v>
      </c>
      <c r="K32" s="154">
        <v>40000</v>
      </c>
    </row>
    <row r="33" spans="1:12" x14ac:dyDescent="0.2">
      <c r="A33" s="4"/>
      <c r="B33" s="6" t="s">
        <v>46</v>
      </c>
      <c r="C33" s="2"/>
      <c r="D33" s="2" t="s">
        <v>206</v>
      </c>
      <c r="E33" s="271">
        <f>'[1]Acctg. MOOE'!$BH$1491</f>
        <v>313995.92</v>
      </c>
      <c r="F33" s="271">
        <f>'[2]accountant (mooe)'!$G$50</f>
        <v>190117.83</v>
      </c>
      <c r="G33" s="268">
        <v>192192</v>
      </c>
      <c r="H33" s="25">
        <f>I33-G33</f>
        <v>0</v>
      </c>
      <c r="I33" s="25">
        <v>192192</v>
      </c>
      <c r="J33" s="25">
        <v>370000</v>
      </c>
      <c r="K33" s="154">
        <v>220000</v>
      </c>
    </row>
    <row r="34" spans="1:12" x14ac:dyDescent="0.2">
      <c r="A34" s="4"/>
      <c r="B34" s="6" t="s">
        <v>314</v>
      </c>
      <c r="C34" s="2">
        <v>840</v>
      </c>
      <c r="D34" s="2" t="s">
        <v>206</v>
      </c>
      <c r="E34" s="280">
        <v>0</v>
      </c>
      <c r="F34" s="280">
        <f>'[2]accountant (mooe)'!$H$50</f>
        <v>0</v>
      </c>
      <c r="G34" s="269">
        <f>'[2]accountant (mooe)'!$H$51</f>
        <v>0</v>
      </c>
      <c r="H34" s="25">
        <v>5000</v>
      </c>
      <c r="I34" s="88">
        <f t="shared" ref="I34:I35" si="4">F34+G34</f>
        <v>0</v>
      </c>
      <c r="J34" s="88">
        <f t="shared" si="3"/>
        <v>0</v>
      </c>
      <c r="K34" s="392"/>
    </row>
    <row r="35" spans="1:12" x14ac:dyDescent="0.2">
      <c r="A35" s="4"/>
      <c r="B35" s="6" t="s">
        <v>316</v>
      </c>
      <c r="C35" s="2">
        <v>811</v>
      </c>
      <c r="D35" s="2" t="s">
        <v>205</v>
      </c>
      <c r="E35" s="280">
        <v>0</v>
      </c>
      <c r="F35" s="280">
        <v>0</v>
      </c>
      <c r="G35" s="269">
        <f>'[2]accountant (mooe)'!$H$50</f>
        <v>0</v>
      </c>
      <c r="H35" s="46">
        <v>0</v>
      </c>
      <c r="I35" s="88">
        <f t="shared" si="4"/>
        <v>0</v>
      </c>
      <c r="J35" s="88">
        <f t="shared" si="3"/>
        <v>0</v>
      </c>
      <c r="K35" s="392"/>
    </row>
    <row r="36" spans="1:12" x14ac:dyDescent="0.2">
      <c r="A36" s="4"/>
      <c r="B36" s="6" t="s">
        <v>315</v>
      </c>
      <c r="C36" s="2">
        <v>823</v>
      </c>
      <c r="D36" s="2" t="s">
        <v>206</v>
      </c>
      <c r="E36" s="272">
        <f>'[1]Acctg. MOOE'!$AP$1491</f>
        <v>13549.8</v>
      </c>
      <c r="F36" s="306">
        <v>0</v>
      </c>
      <c r="G36" s="275">
        <f>'[2]accountant (mooe)'!$L$51</f>
        <v>10000</v>
      </c>
      <c r="H36" s="173"/>
      <c r="I36" s="25">
        <f>'[2]accountant (mooe)'!$L$51</f>
        <v>10000</v>
      </c>
      <c r="J36" s="25">
        <f t="shared" si="3"/>
        <v>10000</v>
      </c>
      <c r="K36" s="154"/>
    </row>
    <row r="37" spans="1:12" x14ac:dyDescent="0.2">
      <c r="A37" s="10"/>
      <c r="B37" s="148" t="s">
        <v>52</v>
      </c>
      <c r="C37" s="14"/>
      <c r="D37" s="14"/>
      <c r="E37" s="248">
        <f>SUM(E31:E36)</f>
        <v>506724.72</v>
      </c>
      <c r="F37" s="248">
        <f>SUM(F31:F35)</f>
        <v>222377.83</v>
      </c>
      <c r="G37" s="248">
        <f>SUM(G31:G36)</f>
        <v>349932</v>
      </c>
      <c r="H37" s="57">
        <f>SUM(H31:H35)</f>
        <v>7260</v>
      </c>
      <c r="I37" s="57">
        <f>SUM(I31:I36)</f>
        <v>352192</v>
      </c>
      <c r="J37" s="57">
        <f>SUM(J31:J36)</f>
        <v>530000</v>
      </c>
      <c r="K37" s="156"/>
    </row>
    <row r="38" spans="1:12" x14ac:dyDescent="0.2">
      <c r="A38" s="399" t="s">
        <v>47</v>
      </c>
      <c r="B38" s="402"/>
      <c r="C38" s="7"/>
      <c r="D38" s="7"/>
      <c r="E38" s="295"/>
      <c r="F38" s="295"/>
      <c r="G38" s="295"/>
      <c r="H38" s="172"/>
      <c r="I38" s="172"/>
      <c r="J38" s="172"/>
      <c r="K38" s="154"/>
    </row>
    <row r="39" spans="1:12" x14ac:dyDescent="0.2">
      <c r="A39" s="4"/>
      <c r="B39" s="185" t="s">
        <v>216</v>
      </c>
      <c r="C39" s="2">
        <v>223</v>
      </c>
      <c r="D39" s="2" t="s">
        <v>215</v>
      </c>
      <c r="E39" s="284">
        <f>'[1]Acctg. CO'!$M$267</f>
        <v>71640</v>
      </c>
      <c r="F39" s="284">
        <f>'[2]ACCTG CO'!$G$8</f>
        <v>48400</v>
      </c>
      <c r="G39" s="284">
        <v>50000</v>
      </c>
      <c r="H39" s="46">
        <v>0</v>
      </c>
      <c r="I39" s="29">
        <v>50000</v>
      </c>
      <c r="J39" s="46">
        <v>50000</v>
      </c>
      <c r="K39" s="211">
        <v>120000</v>
      </c>
      <c r="L39" s="127" t="s">
        <v>441</v>
      </c>
    </row>
    <row r="40" spans="1:12" x14ac:dyDescent="0.2">
      <c r="A40" s="4"/>
      <c r="B40" s="185" t="s">
        <v>107</v>
      </c>
      <c r="C40" s="2"/>
      <c r="D40" s="122" t="s">
        <v>217</v>
      </c>
      <c r="E40" s="284">
        <f>'[1]Acctg. CO'!$V$267</f>
        <v>100000</v>
      </c>
      <c r="F40" s="280">
        <v>0</v>
      </c>
      <c r="G40" s="280">
        <v>0</v>
      </c>
      <c r="H40" s="46">
        <v>0</v>
      </c>
      <c r="I40" s="29">
        <f t="shared" ref="I40" si="5">F40+G40</f>
        <v>0</v>
      </c>
      <c r="J40" s="46">
        <f t="shared" ref="J40" si="6">I40</f>
        <v>0</v>
      </c>
      <c r="K40" s="211"/>
    </row>
    <row r="41" spans="1:12" x14ac:dyDescent="0.2">
      <c r="A41" s="4"/>
      <c r="B41" s="6" t="s">
        <v>90</v>
      </c>
      <c r="C41" s="2">
        <v>222</v>
      </c>
      <c r="D41" s="2" t="s">
        <v>214</v>
      </c>
      <c r="E41" s="296">
        <v>0</v>
      </c>
      <c r="F41" s="306">
        <v>0</v>
      </c>
      <c r="G41" s="306">
        <v>0</v>
      </c>
      <c r="H41" s="174">
        <v>0</v>
      </c>
      <c r="I41" s="29">
        <v>50000</v>
      </c>
      <c r="J41" s="46">
        <f>I41</f>
        <v>50000</v>
      </c>
      <c r="K41" s="211"/>
      <c r="L41" s="127" t="s">
        <v>442</v>
      </c>
    </row>
    <row r="42" spans="1:12" x14ac:dyDescent="0.2">
      <c r="A42" s="4"/>
      <c r="B42" s="26" t="s">
        <v>52</v>
      </c>
      <c r="C42" s="56"/>
      <c r="D42" s="56"/>
      <c r="E42" s="231">
        <f>SUM(E39:E41)</f>
        <v>171640</v>
      </c>
      <c r="F42" s="231">
        <f t="shared" ref="F42:J42" si="7">SUM(F39:F41)</f>
        <v>48400</v>
      </c>
      <c r="G42" s="231">
        <f t="shared" si="7"/>
        <v>50000</v>
      </c>
      <c r="H42" s="61">
        <f t="shared" si="7"/>
        <v>0</v>
      </c>
      <c r="I42" s="61">
        <f t="shared" si="7"/>
        <v>100000</v>
      </c>
      <c r="J42" s="61">
        <f t="shared" si="7"/>
        <v>100000</v>
      </c>
      <c r="K42" s="393"/>
    </row>
    <row r="43" spans="1:12" x14ac:dyDescent="0.2">
      <c r="A43" s="35"/>
      <c r="B43" s="50" t="s">
        <v>48</v>
      </c>
      <c r="C43" s="14"/>
      <c r="D43" s="14"/>
      <c r="E43" s="232">
        <f t="shared" ref="E43:J43" si="8">E42+E37+E29</f>
        <v>3476615.04</v>
      </c>
      <c r="F43" s="232">
        <f t="shared" si="8"/>
        <v>963525.10999999987</v>
      </c>
      <c r="G43" s="232">
        <f t="shared" si="8"/>
        <v>2155506.7199999997</v>
      </c>
      <c r="H43" s="41">
        <f t="shared" si="8"/>
        <v>2404010</v>
      </c>
      <c r="I43" s="41">
        <f t="shared" si="8"/>
        <v>2900514</v>
      </c>
      <c r="J43" s="41">
        <f t="shared" si="8"/>
        <v>3289036.2150000003</v>
      </c>
      <c r="K43" s="36"/>
    </row>
    <row r="44" spans="1:12" x14ac:dyDescent="0.2">
      <c r="A44" s="15"/>
      <c r="B44" s="15"/>
      <c r="C44" s="15"/>
      <c r="D44" s="15"/>
      <c r="E44" s="278"/>
      <c r="F44" s="278"/>
      <c r="G44" s="278"/>
      <c r="H44" s="38"/>
      <c r="I44" s="38"/>
      <c r="J44" s="38"/>
      <c r="K44" s="36"/>
    </row>
    <row r="45" spans="1:12" x14ac:dyDescent="0.2">
      <c r="A45" s="17"/>
      <c r="B45" s="17"/>
      <c r="C45" s="17"/>
      <c r="D45" s="17"/>
      <c r="E45" s="279"/>
      <c r="F45" s="279"/>
      <c r="G45" s="279"/>
      <c r="H45" s="17"/>
      <c r="I45" s="17"/>
      <c r="J45" s="17"/>
      <c r="K45" s="17"/>
    </row>
    <row r="46" spans="1:12" x14ac:dyDescent="0.2">
      <c r="A46" s="17" t="s">
        <v>284</v>
      </c>
      <c r="B46" s="17"/>
      <c r="C46" s="17"/>
      <c r="D46" s="17" t="s">
        <v>283</v>
      </c>
      <c r="E46" s="279"/>
      <c r="F46" s="279"/>
      <c r="G46" s="279"/>
      <c r="H46" s="17"/>
      <c r="I46" s="17" t="s">
        <v>49</v>
      </c>
      <c r="J46" s="17"/>
      <c r="K46" s="17"/>
    </row>
    <row r="47" spans="1:12" x14ac:dyDescent="0.2">
      <c r="A47" s="17"/>
      <c r="B47" s="17"/>
      <c r="C47" s="17"/>
      <c r="D47" s="17"/>
      <c r="E47" s="279"/>
      <c r="F47" s="279"/>
      <c r="G47" s="279"/>
      <c r="H47" s="17"/>
      <c r="I47" s="17"/>
      <c r="J47" s="17"/>
      <c r="K47" s="17"/>
    </row>
    <row r="48" spans="1:12" x14ac:dyDescent="0.2">
      <c r="A48" s="17"/>
      <c r="B48" s="17"/>
      <c r="C48" s="17"/>
      <c r="D48" s="17"/>
      <c r="E48" s="279"/>
      <c r="F48" s="279"/>
      <c r="G48" s="279"/>
      <c r="H48" s="17"/>
      <c r="I48" s="17"/>
      <c r="J48" s="17"/>
      <c r="K48" s="17"/>
    </row>
    <row r="49" spans="1:13" x14ac:dyDescent="0.2">
      <c r="A49" s="17"/>
      <c r="B49" s="420" t="s">
        <v>512</v>
      </c>
      <c r="C49" s="420"/>
      <c r="D49" s="17"/>
      <c r="E49" s="420" t="s">
        <v>504</v>
      </c>
      <c r="F49" s="420"/>
      <c r="G49" s="308"/>
      <c r="H49" s="137"/>
      <c r="I49" s="137" t="s">
        <v>513</v>
      </c>
      <c r="J49" s="137"/>
      <c r="K49" s="137"/>
    </row>
    <row r="50" spans="1:13" x14ac:dyDescent="0.2">
      <c r="A50" s="17"/>
      <c r="B50" s="421" t="s">
        <v>463</v>
      </c>
      <c r="C50" s="421"/>
      <c r="D50" s="49"/>
      <c r="E50" s="421" t="s">
        <v>423</v>
      </c>
      <c r="F50" s="421"/>
      <c r="G50" s="309"/>
      <c r="H50" s="136"/>
      <c r="I50" s="138" t="s">
        <v>276</v>
      </c>
      <c r="J50" s="136"/>
      <c r="K50" s="136"/>
    </row>
    <row r="51" spans="1:13" x14ac:dyDescent="0.2">
      <c r="A51" s="17"/>
      <c r="B51" s="131"/>
      <c r="C51" s="19"/>
    </row>
    <row r="52" spans="1:13" x14ac:dyDescent="0.2">
      <c r="J52" s="152"/>
      <c r="K52" s="152"/>
    </row>
    <row r="53" spans="1:13" x14ac:dyDescent="0.2">
      <c r="M53" s="357"/>
    </row>
  </sheetData>
  <sheetProtection algorithmName="SHA-512" hashValue="0vw8W1oTFrH0InTWe6a+Eqc2zEPQ4XCecqFL9QK+LNcJJ6kVqajgIAOEeKCX+xXiX+tdIqr7bL5kztCgNPkk3A==" saltValue="ZUosqSBwzC+wVw2NMq9LNw==" spinCount="100000" sheet="1" objects="1" scenarios="1"/>
  <mergeCells count="10">
    <mergeCell ref="A3:J3"/>
    <mergeCell ref="A4:J4"/>
    <mergeCell ref="A5:J5"/>
    <mergeCell ref="E49:F49"/>
    <mergeCell ref="E50:F50"/>
    <mergeCell ref="A8:B8"/>
    <mergeCell ref="A11:B11"/>
    <mergeCell ref="F8:I8"/>
    <mergeCell ref="B49:C49"/>
    <mergeCell ref="B50:C50"/>
  </mergeCells>
  <phoneticPr fontId="3" type="noConversion"/>
  <pageMargins left="0.75" right="0.75" top="1" bottom="1" header="0.5" footer="0.5"/>
  <pageSetup paperSize="10000" scale="97" orientation="landscape" horizontalDpi="4294967294" verticalDpi="300" r:id="rId1"/>
  <headerFooter alignWithMargins="0"/>
  <rowBreaks count="1" manualBreakCount="1">
    <brk id="37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6"/>
  <sheetViews>
    <sheetView view="pageBreakPreview" topLeftCell="A5" zoomScaleNormal="85" zoomScaleSheetLayoutView="100" workbookViewId="0">
      <pane ySplit="8" topLeftCell="A44" activePane="bottomLeft" state="frozen"/>
      <selection activeCell="A5" sqref="A5"/>
      <selection pane="bottomLeft" activeCell="B57" sqref="B57:C57"/>
    </sheetView>
  </sheetViews>
  <sheetFormatPr defaultRowHeight="12.75" x14ac:dyDescent="0.2"/>
  <cols>
    <col min="1" max="1" width="3" customWidth="1"/>
    <col min="2" max="2" width="40.85546875" customWidth="1"/>
    <col min="3" max="3" width="13.7109375" hidden="1" customWidth="1"/>
    <col min="4" max="4" width="18.140625" customWidth="1"/>
    <col min="5" max="5" width="17.28515625" style="262" customWidth="1"/>
    <col min="6" max="6" width="17.85546875" style="262" customWidth="1"/>
    <col min="7" max="7" width="18" style="262" customWidth="1"/>
    <col min="8" max="8" width="17.7109375" hidden="1" customWidth="1"/>
    <col min="9" max="9" width="14.28515625" customWidth="1"/>
    <col min="10" max="10" width="17.7109375" customWidth="1"/>
    <col min="11" max="11" width="14" style="400" customWidth="1"/>
    <col min="12" max="12" width="15" customWidth="1"/>
    <col min="13" max="16" width="9.140625" customWidth="1"/>
  </cols>
  <sheetData>
    <row r="1" spans="1:12" x14ac:dyDescent="0.2">
      <c r="A1" t="s">
        <v>0</v>
      </c>
    </row>
    <row r="3" spans="1:12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</row>
    <row r="5" spans="1:12" x14ac:dyDescent="0.2">
      <c r="A5" s="425" t="s">
        <v>395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</row>
    <row r="8" spans="1:12" x14ac:dyDescent="0.2">
      <c r="A8" s="13" t="s">
        <v>61</v>
      </c>
    </row>
    <row r="9" spans="1:12" x14ac:dyDescent="0.2">
      <c r="A9" s="435" t="s">
        <v>3</v>
      </c>
      <c r="B9" s="436"/>
      <c r="C9" s="1" t="s">
        <v>4</v>
      </c>
      <c r="D9" s="1" t="s">
        <v>4</v>
      </c>
      <c r="E9" s="263" t="s">
        <v>6</v>
      </c>
      <c r="F9" s="439" t="s">
        <v>266</v>
      </c>
      <c r="G9" s="440"/>
      <c r="H9" s="440"/>
      <c r="I9" s="441"/>
      <c r="J9" s="1" t="s">
        <v>10</v>
      </c>
      <c r="K9" s="401" t="s">
        <v>444</v>
      </c>
    </row>
    <row r="10" spans="1:12" x14ac:dyDescent="0.2">
      <c r="A10" s="11"/>
      <c r="B10" s="12"/>
      <c r="C10" s="2" t="s">
        <v>5</v>
      </c>
      <c r="D10" s="2" t="s">
        <v>5</v>
      </c>
      <c r="E10" s="264" t="s">
        <v>7</v>
      </c>
      <c r="F10" s="265" t="s">
        <v>255</v>
      </c>
      <c r="G10" s="265" t="s">
        <v>256</v>
      </c>
      <c r="H10" s="122"/>
      <c r="I10" s="122" t="s">
        <v>257</v>
      </c>
      <c r="J10" s="2" t="s">
        <v>7</v>
      </c>
      <c r="K10" s="401"/>
    </row>
    <row r="11" spans="1:12" x14ac:dyDescent="0.2">
      <c r="A11" s="11"/>
      <c r="B11" s="12"/>
      <c r="C11" s="2"/>
      <c r="D11" s="2"/>
      <c r="E11" s="264" t="s">
        <v>8</v>
      </c>
      <c r="F11" s="264" t="s">
        <v>8</v>
      </c>
      <c r="G11" s="264" t="s">
        <v>9</v>
      </c>
      <c r="H11" s="2"/>
      <c r="I11" s="2"/>
      <c r="J11" s="2" t="s">
        <v>11</v>
      </c>
    </row>
    <row r="12" spans="1:12" x14ac:dyDescent="0.2">
      <c r="A12" s="437" t="s">
        <v>12</v>
      </c>
      <c r="B12" s="438"/>
      <c r="C12" s="3" t="s">
        <v>13</v>
      </c>
      <c r="D12" s="3" t="s">
        <v>13</v>
      </c>
      <c r="E12" s="266" t="s">
        <v>14</v>
      </c>
      <c r="F12" s="267" t="s">
        <v>15</v>
      </c>
      <c r="G12" s="267" t="s">
        <v>16</v>
      </c>
      <c r="H12" s="135"/>
      <c r="I12" s="135" t="s">
        <v>258</v>
      </c>
      <c r="J12" s="3" t="s">
        <v>259</v>
      </c>
    </row>
    <row r="13" spans="1:12" x14ac:dyDescent="0.2">
      <c r="A13" s="9"/>
      <c r="B13" s="16"/>
      <c r="C13" s="7"/>
      <c r="D13" s="7"/>
      <c r="E13" s="298"/>
      <c r="F13" s="298"/>
      <c r="G13" s="298"/>
      <c r="H13" s="7"/>
      <c r="I13" s="7"/>
      <c r="J13" s="7"/>
    </row>
    <row r="14" spans="1:12" x14ac:dyDescent="0.2">
      <c r="A14" s="22" t="s">
        <v>30</v>
      </c>
      <c r="B14" s="20"/>
      <c r="C14" s="8"/>
      <c r="D14" s="8"/>
      <c r="E14" s="218"/>
      <c r="F14" s="218"/>
      <c r="G14" s="218"/>
      <c r="H14" s="8"/>
      <c r="I14" s="8"/>
      <c r="J14" s="8"/>
    </row>
    <row r="15" spans="1:12" x14ac:dyDescent="0.2">
      <c r="A15" s="23" t="s">
        <v>31</v>
      </c>
      <c r="B15" s="20"/>
      <c r="C15" s="8"/>
      <c r="D15" s="8"/>
      <c r="E15" s="311"/>
      <c r="F15" s="218"/>
      <c r="G15" s="312"/>
      <c r="H15" s="8"/>
      <c r="I15" s="8"/>
      <c r="J15" s="8"/>
    </row>
    <row r="16" spans="1:12" x14ac:dyDescent="0.2">
      <c r="A16" s="4"/>
      <c r="B16" s="5" t="s">
        <v>17</v>
      </c>
      <c r="C16" s="2">
        <v>701</v>
      </c>
      <c r="D16" s="2" t="s">
        <v>180</v>
      </c>
      <c r="E16" s="313">
        <v>919837.86</v>
      </c>
      <c r="F16" s="268">
        <f>'[2]treasurer(ps)'!$E$47</f>
        <v>386238</v>
      </c>
      <c r="G16" s="314">
        <f>'[2]treasurer(ps)'!$E$48</f>
        <v>1005954</v>
      </c>
      <c r="H16" s="25">
        <v>1368160</v>
      </c>
      <c r="I16" s="25">
        <f>F16+G16</f>
        <v>1392192</v>
      </c>
      <c r="J16" s="25">
        <f>[3]TREAS!$I$19</f>
        <v>1529124</v>
      </c>
    </row>
    <row r="17" spans="1:10" ht="12" customHeight="1" x14ac:dyDescent="0.2">
      <c r="A17" s="4"/>
      <c r="B17" s="6" t="s">
        <v>18</v>
      </c>
      <c r="C17" s="32">
        <v>711</v>
      </c>
      <c r="D17" s="32" t="s">
        <v>182</v>
      </c>
      <c r="E17" s="313">
        <v>126000</v>
      </c>
      <c r="F17" s="268">
        <f>'[2]treasurer(ps)'!$F$47</f>
        <v>60000</v>
      </c>
      <c r="G17" s="314">
        <f t="shared" ref="G17:G20" si="0">H17-F17</f>
        <v>84000</v>
      </c>
      <c r="H17" s="25">
        <v>144000</v>
      </c>
      <c r="I17" s="25">
        <f t="shared" ref="I17:I31" si="1">F17+G17</f>
        <v>144000</v>
      </c>
      <c r="J17" s="25">
        <f>I17</f>
        <v>144000</v>
      </c>
    </row>
    <row r="18" spans="1:10" hidden="1" x14ac:dyDescent="0.2">
      <c r="A18" s="4"/>
      <c r="B18" s="5"/>
      <c r="C18" s="2"/>
      <c r="D18" s="2"/>
      <c r="E18" s="315"/>
      <c r="F18" s="270"/>
      <c r="G18" s="314">
        <f t="shared" si="0"/>
        <v>0</v>
      </c>
      <c r="H18" s="29"/>
      <c r="I18" s="25">
        <f t="shared" si="1"/>
        <v>0</v>
      </c>
      <c r="J18" s="29"/>
    </row>
    <row r="19" spans="1:10" x14ac:dyDescent="0.2">
      <c r="A19" s="4"/>
      <c r="B19" s="5" t="s">
        <v>19</v>
      </c>
      <c r="C19" s="2">
        <v>713</v>
      </c>
      <c r="D19" s="2" t="s">
        <v>183</v>
      </c>
      <c r="E19" s="315">
        <v>67500</v>
      </c>
      <c r="F19" s="270">
        <f>'[2]treasurer(ps)'!$G$47</f>
        <v>28125</v>
      </c>
      <c r="G19" s="314">
        <f t="shared" si="0"/>
        <v>39375</v>
      </c>
      <c r="H19" s="29">
        <v>67500</v>
      </c>
      <c r="I19" s="25">
        <f t="shared" si="1"/>
        <v>67500</v>
      </c>
      <c r="J19" s="29">
        <v>67500</v>
      </c>
    </row>
    <row r="20" spans="1:10" x14ac:dyDescent="0.2">
      <c r="A20" s="4"/>
      <c r="B20" s="5" t="s">
        <v>20</v>
      </c>
      <c r="C20" s="2">
        <v>714</v>
      </c>
      <c r="D20" s="2" t="s">
        <v>184</v>
      </c>
      <c r="E20" s="313">
        <v>67500</v>
      </c>
      <c r="F20" s="268">
        <f>'[2]treasurer(ps)'!$H$47</f>
        <v>33750</v>
      </c>
      <c r="G20" s="314">
        <f t="shared" si="0"/>
        <v>33750</v>
      </c>
      <c r="H20" s="25">
        <v>67500</v>
      </c>
      <c r="I20" s="25">
        <f t="shared" si="1"/>
        <v>67500</v>
      </c>
      <c r="J20" s="25">
        <v>67500</v>
      </c>
    </row>
    <row r="21" spans="1:10" x14ac:dyDescent="0.2">
      <c r="A21" s="4"/>
      <c r="B21" s="95" t="s">
        <v>365</v>
      </c>
      <c r="C21" s="2">
        <v>717</v>
      </c>
      <c r="D21" s="2" t="s">
        <v>185</v>
      </c>
      <c r="E21" s="350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0</v>
      </c>
    </row>
    <row r="22" spans="1:10" x14ac:dyDescent="0.2">
      <c r="A22" s="4"/>
      <c r="B22" s="5" t="s">
        <v>21</v>
      </c>
      <c r="C22" s="2">
        <v>715</v>
      </c>
      <c r="D22" s="2" t="s">
        <v>186</v>
      </c>
      <c r="E22" s="313">
        <v>36000</v>
      </c>
      <c r="F22" s="268">
        <f>'[2]treasurer(ps)'!$J$47</f>
        <v>36000</v>
      </c>
      <c r="G22" s="316">
        <f>'[2]treasurer(ps)'!$J$48</f>
        <v>0</v>
      </c>
      <c r="H22" s="25">
        <v>30000</v>
      </c>
      <c r="I22" s="25">
        <f t="shared" si="1"/>
        <v>36000</v>
      </c>
      <c r="J22" s="25">
        <v>36000</v>
      </c>
    </row>
    <row r="23" spans="1:10" x14ac:dyDescent="0.2">
      <c r="A23" s="4"/>
      <c r="B23" s="5" t="s">
        <v>22</v>
      </c>
      <c r="C23" s="2">
        <v>725</v>
      </c>
      <c r="D23" s="2" t="s">
        <v>187</v>
      </c>
      <c r="E23" s="313">
        <v>128746</v>
      </c>
      <c r="F23" s="268">
        <f>'[2]treasurer(ps)'!$K$47</f>
        <v>64373</v>
      </c>
      <c r="G23" s="314">
        <f>'[2]treasurer(ps)'!$K$48</f>
        <v>167659</v>
      </c>
      <c r="H23" s="25">
        <v>228030</v>
      </c>
      <c r="I23" s="25">
        <f t="shared" si="1"/>
        <v>232032</v>
      </c>
      <c r="J23" s="25">
        <f>[3]TREAS!$K$19+[3]TREAS!$L$19</f>
        <v>254854</v>
      </c>
    </row>
    <row r="24" spans="1:10" x14ac:dyDescent="0.2">
      <c r="A24" s="4"/>
      <c r="B24" s="95" t="s">
        <v>80</v>
      </c>
      <c r="C24" s="2">
        <v>723</v>
      </c>
      <c r="D24" s="2" t="s">
        <v>222</v>
      </c>
      <c r="E24" s="313">
        <v>81219.06</v>
      </c>
      <c r="F24" s="270">
        <f>'[2]treasurer(ps)'!$Q$47</f>
        <v>0</v>
      </c>
      <c r="G24" s="314">
        <f>'[2]treasurer(ps)'!$Q$48</f>
        <v>38800</v>
      </c>
      <c r="H24" s="25">
        <v>60000</v>
      </c>
      <c r="I24" s="25">
        <f t="shared" si="1"/>
        <v>38800</v>
      </c>
      <c r="J24" s="25">
        <v>80000</v>
      </c>
    </row>
    <row r="25" spans="1:10" x14ac:dyDescent="0.2">
      <c r="A25" s="4"/>
      <c r="B25" s="5" t="s">
        <v>24</v>
      </c>
      <c r="C25" s="2">
        <v>724</v>
      </c>
      <c r="D25" s="2" t="s">
        <v>189</v>
      </c>
      <c r="E25" s="313">
        <v>25000</v>
      </c>
      <c r="F25" s="270">
        <f>'[2]treasurer(ps)'!$L$47</f>
        <v>0</v>
      </c>
      <c r="G25" s="314">
        <f>'[2]treasurer(ps)'!$L$48</f>
        <v>30000</v>
      </c>
      <c r="H25" s="25">
        <v>30000</v>
      </c>
      <c r="I25" s="25">
        <f t="shared" si="1"/>
        <v>30000</v>
      </c>
      <c r="J25" s="25">
        <v>30000</v>
      </c>
    </row>
    <row r="26" spans="1:10" x14ac:dyDescent="0.2">
      <c r="A26" s="4"/>
      <c r="B26" s="6" t="s">
        <v>233</v>
      </c>
      <c r="C26" s="32">
        <v>731</v>
      </c>
      <c r="D26" s="32" t="s">
        <v>190</v>
      </c>
      <c r="E26" s="313">
        <v>110567.51999999997</v>
      </c>
      <c r="F26" s="268">
        <f>'[2]treasurer(ps)'!$M$47</f>
        <v>38623.800000000003</v>
      </c>
      <c r="G26" s="314">
        <f>'[2]treasurer(ps)'!$M$48</f>
        <v>128440.19999999997</v>
      </c>
      <c r="H26" s="25">
        <v>164180</v>
      </c>
      <c r="I26" s="25">
        <f t="shared" si="1"/>
        <v>167063.99999999997</v>
      </c>
      <c r="J26" s="25">
        <f>[3]TREAS!$N$19</f>
        <v>183494.88</v>
      </c>
    </row>
    <row r="27" spans="1:10" x14ac:dyDescent="0.2">
      <c r="A27" s="4"/>
      <c r="B27" s="5" t="s">
        <v>26</v>
      </c>
      <c r="C27" s="2">
        <v>732</v>
      </c>
      <c r="D27" s="2" t="s">
        <v>191</v>
      </c>
      <c r="E27" s="313">
        <v>6300</v>
      </c>
      <c r="F27" s="268">
        <f>'[2]treasurer(ps)'!$N$47</f>
        <v>2500</v>
      </c>
      <c r="G27" s="314">
        <f>'[2]treasurer(ps)'!$N$48</f>
        <v>4700</v>
      </c>
      <c r="H27" s="25">
        <v>7200</v>
      </c>
      <c r="I27" s="25">
        <f t="shared" si="1"/>
        <v>7200</v>
      </c>
      <c r="J27" s="25">
        <v>7200</v>
      </c>
    </row>
    <row r="28" spans="1:10" x14ac:dyDescent="0.2">
      <c r="A28" s="4"/>
      <c r="B28" s="5" t="s">
        <v>27</v>
      </c>
      <c r="C28" s="2">
        <v>733</v>
      </c>
      <c r="D28" s="2" t="s">
        <v>192</v>
      </c>
      <c r="E28" s="313">
        <v>12271.799999999997</v>
      </c>
      <c r="F28" s="268">
        <f>'[2]treasurer(ps)'!$O$47</f>
        <v>4425.4400000000005</v>
      </c>
      <c r="G28" s="314">
        <f>'[2]treasurer(ps)'!$O$48</f>
        <v>14719.559999999998</v>
      </c>
      <c r="H28" s="25">
        <v>18820</v>
      </c>
      <c r="I28" s="25">
        <f t="shared" si="1"/>
        <v>19145</v>
      </c>
      <c r="J28" s="25">
        <f>[3]TREAS!$P$19</f>
        <v>17303.88</v>
      </c>
    </row>
    <row r="29" spans="1:10" x14ac:dyDescent="0.2">
      <c r="A29" s="4"/>
      <c r="B29" s="6" t="s">
        <v>234</v>
      </c>
      <c r="C29" s="2">
        <v>734</v>
      </c>
      <c r="D29" s="2" t="s">
        <v>193</v>
      </c>
      <c r="E29" s="252">
        <v>6300</v>
      </c>
      <c r="F29" s="271">
        <f>'[2]treasurer(ps)'!$P$47</f>
        <v>2500</v>
      </c>
      <c r="G29" s="314">
        <f>'[2]treasurer(ps)'!$P$48</f>
        <v>4700</v>
      </c>
      <c r="H29" s="33">
        <v>7200</v>
      </c>
      <c r="I29" s="25">
        <f t="shared" si="1"/>
        <v>7200</v>
      </c>
      <c r="J29" s="33">
        <v>7200</v>
      </c>
    </row>
    <row r="30" spans="1:10" x14ac:dyDescent="0.2">
      <c r="A30" s="4"/>
      <c r="B30" s="6" t="s">
        <v>424</v>
      </c>
      <c r="C30" s="2"/>
      <c r="D30" s="122" t="s">
        <v>426</v>
      </c>
      <c r="E30" s="252">
        <v>340654.96</v>
      </c>
      <c r="F30" s="280">
        <v>0</v>
      </c>
      <c r="G30" s="280">
        <v>0</v>
      </c>
      <c r="H30" s="280">
        <v>0</v>
      </c>
      <c r="I30" s="280">
        <v>0</v>
      </c>
      <c r="J30" s="280">
        <v>0</v>
      </c>
    </row>
    <row r="31" spans="1:10" x14ac:dyDescent="0.2">
      <c r="A31" s="4"/>
      <c r="B31" s="5" t="s">
        <v>172</v>
      </c>
      <c r="C31" s="2">
        <v>749</v>
      </c>
      <c r="D31" s="2" t="s">
        <v>279</v>
      </c>
      <c r="E31" s="272">
        <v>126020</v>
      </c>
      <c r="F31" s="296">
        <f>'[2]treasurer(ps)'!$R$47</f>
        <v>0</v>
      </c>
      <c r="G31" s="275">
        <f>'[2]treasurer(ps)'!$R$48</f>
        <v>116016</v>
      </c>
      <c r="H31" s="173">
        <v>126020</v>
      </c>
      <c r="I31" s="25">
        <f t="shared" si="1"/>
        <v>116016</v>
      </c>
      <c r="J31" s="173">
        <f>[3]TREAS!$M$19</f>
        <v>127427</v>
      </c>
    </row>
    <row r="32" spans="1:10" x14ac:dyDescent="0.2">
      <c r="A32" s="4"/>
      <c r="B32" s="26" t="s">
        <v>52</v>
      </c>
      <c r="C32" s="14"/>
      <c r="D32" s="14"/>
      <c r="E32" s="232">
        <f>SUM(E16:E31)</f>
        <v>2053917.2</v>
      </c>
      <c r="F32" s="274">
        <f t="shared" ref="F32:J32" si="2">SUM(F16:F31)</f>
        <v>656535.24</v>
      </c>
      <c r="G32" s="232">
        <f t="shared" si="2"/>
        <v>1668113.76</v>
      </c>
      <c r="H32" s="41">
        <f t="shared" si="2"/>
        <v>2318610</v>
      </c>
      <c r="I32" s="41">
        <f t="shared" si="2"/>
        <v>2324649</v>
      </c>
      <c r="J32" s="41">
        <f t="shared" si="2"/>
        <v>2551603.7599999998</v>
      </c>
    </row>
    <row r="33" spans="1:12" x14ac:dyDescent="0.2">
      <c r="A33" s="24" t="s">
        <v>32</v>
      </c>
      <c r="B33" s="6"/>
      <c r="C33" s="8"/>
      <c r="D33" s="8"/>
      <c r="E33" s="311"/>
      <c r="F33" s="298"/>
      <c r="G33" s="312"/>
      <c r="H33" s="8"/>
      <c r="I33" s="8"/>
      <c r="J33" s="8"/>
    </row>
    <row r="34" spans="1:12" x14ac:dyDescent="0.2">
      <c r="A34" s="4"/>
      <c r="B34" s="95" t="s">
        <v>431</v>
      </c>
      <c r="C34" s="2">
        <v>751</v>
      </c>
      <c r="D34" s="2" t="s">
        <v>218</v>
      </c>
      <c r="E34" s="313">
        <v>105069.16</v>
      </c>
      <c r="F34" s="268">
        <f>'[6]treasurer(mooe)'!$E$83</f>
        <v>42720</v>
      </c>
      <c r="G34" s="314">
        <f t="shared" ref="G34:G40" si="3">H34-F34</f>
        <v>87280</v>
      </c>
      <c r="H34" s="25">
        <v>130000</v>
      </c>
      <c r="I34" s="25">
        <f>F34+G34</f>
        <v>130000</v>
      </c>
      <c r="J34" s="25">
        <f>I34</f>
        <v>130000</v>
      </c>
      <c r="K34" s="361">
        <v>200000</v>
      </c>
    </row>
    <row r="35" spans="1:12" x14ac:dyDescent="0.2">
      <c r="A35" s="4"/>
      <c r="B35" s="5" t="s">
        <v>75</v>
      </c>
      <c r="C35" s="2">
        <v>753</v>
      </c>
      <c r="D35" s="2" t="s">
        <v>195</v>
      </c>
      <c r="E35" s="313">
        <v>30000</v>
      </c>
      <c r="F35" s="268">
        <f>'[6]treasurer(mooe)'!$F$83</f>
        <v>4000</v>
      </c>
      <c r="G35" s="314">
        <f t="shared" si="3"/>
        <v>26000</v>
      </c>
      <c r="H35" s="25">
        <v>30000</v>
      </c>
      <c r="I35" s="25">
        <f t="shared" ref="I35:I40" si="4">F35+G35</f>
        <v>30000</v>
      </c>
      <c r="J35" s="25">
        <f t="shared" ref="J35:J43" si="5">I35</f>
        <v>30000</v>
      </c>
      <c r="K35" s="361">
        <v>50000</v>
      </c>
    </row>
    <row r="36" spans="1:12" x14ac:dyDescent="0.2">
      <c r="A36" s="4"/>
      <c r="B36" s="5" t="s">
        <v>36</v>
      </c>
      <c r="C36" s="2">
        <v>755</v>
      </c>
      <c r="D36" s="2" t="s">
        <v>196</v>
      </c>
      <c r="E36" s="313">
        <f>'[4]Treas. MOOE'!$N$1491</f>
        <v>178880</v>
      </c>
      <c r="F36" s="268">
        <f>'[6]treasurer(mooe)'!$H$83</f>
        <v>11745</v>
      </c>
      <c r="G36" s="314">
        <f t="shared" si="3"/>
        <v>179455</v>
      </c>
      <c r="H36" s="25">
        <v>191200</v>
      </c>
      <c r="I36" s="25">
        <v>191200</v>
      </c>
      <c r="J36" s="25">
        <v>220000</v>
      </c>
      <c r="K36" s="361">
        <v>220000</v>
      </c>
      <c r="L36" s="101">
        <f>J36-I36</f>
        <v>28800</v>
      </c>
    </row>
    <row r="37" spans="1:12" x14ac:dyDescent="0.2">
      <c r="A37" s="10"/>
      <c r="B37" s="155" t="s">
        <v>63</v>
      </c>
      <c r="C37" s="79">
        <v>756</v>
      </c>
      <c r="D37" s="79" t="s">
        <v>223</v>
      </c>
      <c r="E37" s="317">
        <f>'[4]Treas. MOOE'!$O$1491</f>
        <v>96915</v>
      </c>
      <c r="F37" s="275">
        <f>'[6]treasurer(mooe)'!$J$83</f>
        <v>150000</v>
      </c>
      <c r="G37" s="407">
        <f t="shared" si="3"/>
        <v>0</v>
      </c>
      <c r="H37" s="166">
        <v>150000</v>
      </c>
      <c r="I37" s="166">
        <f t="shared" si="4"/>
        <v>150000</v>
      </c>
      <c r="J37" s="166">
        <v>200000</v>
      </c>
      <c r="K37" s="361">
        <v>200000</v>
      </c>
    </row>
    <row r="38" spans="1:12" x14ac:dyDescent="0.2">
      <c r="A38" s="9"/>
      <c r="B38" s="133" t="s">
        <v>332</v>
      </c>
      <c r="C38" s="1">
        <v>771</v>
      </c>
      <c r="D38" s="1" t="s">
        <v>224</v>
      </c>
      <c r="E38" s="353">
        <f>'[4]Treas. MOOE'!$AA$1491</f>
        <v>0</v>
      </c>
      <c r="F38" s="351">
        <v>0</v>
      </c>
      <c r="G38" s="319">
        <f t="shared" si="3"/>
        <v>5000</v>
      </c>
      <c r="H38" s="200">
        <v>5000</v>
      </c>
      <c r="I38" s="172">
        <f t="shared" si="4"/>
        <v>5000</v>
      </c>
      <c r="J38" s="25">
        <f t="shared" si="5"/>
        <v>5000</v>
      </c>
      <c r="K38" s="361">
        <v>25000</v>
      </c>
    </row>
    <row r="39" spans="1:12" x14ac:dyDescent="0.2">
      <c r="A39" s="4"/>
      <c r="B39" s="5" t="s">
        <v>62</v>
      </c>
      <c r="C39" s="2">
        <v>780</v>
      </c>
      <c r="D39" s="2" t="s">
        <v>202</v>
      </c>
      <c r="E39" s="350">
        <f>'[4]Treas. MOOE'!$AH$1491</f>
        <v>0</v>
      </c>
      <c r="F39" s="269">
        <v>0</v>
      </c>
      <c r="G39" s="314">
        <f t="shared" si="3"/>
        <v>35000</v>
      </c>
      <c r="H39" s="25">
        <v>35000</v>
      </c>
      <c r="I39" s="25">
        <f t="shared" si="4"/>
        <v>35000</v>
      </c>
      <c r="J39" s="25">
        <v>50000</v>
      </c>
      <c r="K39" s="361">
        <v>150000</v>
      </c>
    </row>
    <row r="40" spans="1:12" x14ac:dyDescent="0.2">
      <c r="A40" s="4"/>
      <c r="B40" s="5" t="s">
        <v>44</v>
      </c>
      <c r="C40" s="2">
        <v>892</v>
      </c>
      <c r="D40" s="2" t="s">
        <v>210</v>
      </c>
      <c r="E40" s="313">
        <f>'[4]Treas. MOOE'!$BF$1491</f>
        <v>35000</v>
      </c>
      <c r="F40" s="268">
        <f>'[6]treasurer(mooe)'!$L$83</f>
        <v>11250</v>
      </c>
      <c r="G40" s="314">
        <f t="shared" si="3"/>
        <v>23750</v>
      </c>
      <c r="H40" s="25">
        <v>35000</v>
      </c>
      <c r="I40" s="25">
        <f t="shared" si="4"/>
        <v>35000</v>
      </c>
      <c r="J40" s="25">
        <v>40000</v>
      </c>
      <c r="K40" s="361">
        <v>50000</v>
      </c>
    </row>
    <row r="41" spans="1:12" x14ac:dyDescent="0.2">
      <c r="A41" s="4"/>
      <c r="B41" s="5" t="s">
        <v>464</v>
      </c>
      <c r="C41" s="404">
        <v>969</v>
      </c>
      <c r="D41" s="123" t="s">
        <v>212</v>
      </c>
      <c r="E41" s="252">
        <v>336807.2</v>
      </c>
      <c r="F41" s="271">
        <f>'[6]treasurer(mooe)'!$P$83</f>
        <v>260313.99</v>
      </c>
      <c r="G41" s="314">
        <f t="shared" ref="G41:G44" si="6">H41-F41</f>
        <v>43286.010000000009</v>
      </c>
      <c r="H41" s="33">
        <v>303600</v>
      </c>
      <c r="I41" s="33">
        <f>F41+G41</f>
        <v>303600</v>
      </c>
      <c r="J41" s="25">
        <v>600000</v>
      </c>
      <c r="K41" s="361">
        <v>600000</v>
      </c>
      <c r="L41" s="101">
        <f>J41-I41</f>
        <v>296400</v>
      </c>
    </row>
    <row r="42" spans="1:12" x14ac:dyDescent="0.2">
      <c r="A42" s="4"/>
      <c r="B42" s="6" t="s">
        <v>331</v>
      </c>
      <c r="C42" s="123">
        <v>840</v>
      </c>
      <c r="D42" s="2" t="s">
        <v>206</v>
      </c>
      <c r="E42" s="350">
        <f>'[4]Treas. MOOE'!$AH$1491</f>
        <v>0</v>
      </c>
      <c r="F42" s="269">
        <f>'[4]Treas. MOOE'!$AH$1491</f>
        <v>0</v>
      </c>
      <c r="G42" s="314">
        <f t="shared" si="6"/>
        <v>10000</v>
      </c>
      <c r="H42" s="33">
        <v>10000</v>
      </c>
      <c r="I42" s="33">
        <f t="shared" ref="I42:I44" si="7">F42+G42</f>
        <v>10000</v>
      </c>
      <c r="J42" s="25">
        <f t="shared" si="5"/>
        <v>10000</v>
      </c>
      <c r="K42" s="361">
        <v>30000</v>
      </c>
    </row>
    <row r="43" spans="1:12" x14ac:dyDescent="0.2">
      <c r="A43" s="4"/>
      <c r="B43" s="6" t="s">
        <v>315</v>
      </c>
      <c r="C43" s="123">
        <v>823</v>
      </c>
      <c r="D43" s="2" t="s">
        <v>206</v>
      </c>
      <c r="E43" s="320">
        <v>15286</v>
      </c>
      <c r="F43" s="269">
        <f>'[4]Treas. MOOE'!$AH$1491</f>
        <v>0</v>
      </c>
      <c r="G43" s="314">
        <f t="shared" si="6"/>
        <v>20000</v>
      </c>
      <c r="H43" s="46">
        <v>20000</v>
      </c>
      <c r="I43" s="33">
        <f t="shared" si="7"/>
        <v>20000</v>
      </c>
      <c r="J43" s="25">
        <f t="shared" si="5"/>
        <v>20000</v>
      </c>
      <c r="K43" s="361">
        <v>30000</v>
      </c>
    </row>
    <row r="44" spans="1:12" x14ac:dyDescent="0.2">
      <c r="A44" s="4"/>
      <c r="B44" s="6" t="s">
        <v>312</v>
      </c>
      <c r="C44" s="2">
        <v>811</v>
      </c>
      <c r="D44" s="2" t="s">
        <v>205</v>
      </c>
      <c r="E44" s="321">
        <v>28812</v>
      </c>
      <c r="F44" s="296">
        <f>'[7]treasurer(mooe)'!$M$80</f>
        <v>0</v>
      </c>
      <c r="G44" s="318">
        <f t="shared" si="6"/>
        <v>50000</v>
      </c>
      <c r="H44" s="174">
        <v>50000</v>
      </c>
      <c r="I44" s="173">
        <f t="shared" si="7"/>
        <v>50000</v>
      </c>
      <c r="J44" s="88">
        <v>0</v>
      </c>
      <c r="K44" s="361">
        <v>50000</v>
      </c>
    </row>
    <row r="45" spans="1:12" x14ac:dyDescent="0.2">
      <c r="A45" s="4"/>
      <c r="B45" s="26" t="s">
        <v>52</v>
      </c>
      <c r="C45" s="56"/>
      <c r="D45" s="56"/>
      <c r="E45" s="231">
        <f t="shared" ref="E45:J45" si="8">SUM(E34:E44)</f>
        <v>826769.3600000001</v>
      </c>
      <c r="F45" s="322">
        <f t="shared" si="8"/>
        <v>480028.99</v>
      </c>
      <c r="G45" s="231">
        <f t="shared" si="8"/>
        <v>479771.01</v>
      </c>
      <c r="H45" s="61">
        <f t="shared" si="8"/>
        <v>959800</v>
      </c>
      <c r="I45" s="61">
        <f t="shared" si="8"/>
        <v>959800</v>
      </c>
      <c r="J45" s="61">
        <f t="shared" si="8"/>
        <v>1305000</v>
      </c>
      <c r="K45" s="361"/>
    </row>
    <row r="46" spans="1:12" x14ac:dyDescent="0.2">
      <c r="A46" s="23" t="s">
        <v>47</v>
      </c>
      <c r="B46" s="21"/>
      <c r="C46" s="8"/>
      <c r="D46" s="8"/>
      <c r="E46" s="350"/>
      <c r="F46" s="351"/>
      <c r="G46" s="314"/>
      <c r="H46" s="25"/>
      <c r="I46" s="25"/>
      <c r="J46" s="25"/>
    </row>
    <row r="47" spans="1:12" x14ac:dyDescent="0.2">
      <c r="A47" s="4"/>
      <c r="B47" s="6" t="s">
        <v>111</v>
      </c>
      <c r="C47" s="2">
        <v>222</v>
      </c>
      <c r="D47" s="2" t="s">
        <v>214</v>
      </c>
      <c r="E47" s="352">
        <v>0</v>
      </c>
      <c r="F47" s="280">
        <v>0</v>
      </c>
      <c r="G47" s="314">
        <f t="shared" ref="G47:G49" si="9">H47-F47</f>
        <v>30000</v>
      </c>
      <c r="H47" s="46">
        <v>30000</v>
      </c>
      <c r="I47" s="46">
        <f>F47+G47</f>
        <v>30000</v>
      </c>
      <c r="J47" s="46">
        <v>50000</v>
      </c>
      <c r="K47" s="361">
        <v>150000</v>
      </c>
    </row>
    <row r="48" spans="1:12" x14ac:dyDescent="0.2">
      <c r="A48" s="4"/>
      <c r="B48" s="6" t="s">
        <v>107</v>
      </c>
      <c r="C48" s="2">
        <v>240</v>
      </c>
      <c r="D48" s="2" t="s">
        <v>217</v>
      </c>
      <c r="E48" s="352">
        <v>0</v>
      </c>
      <c r="F48" s="280">
        <v>0</v>
      </c>
      <c r="G48" s="316">
        <f t="shared" si="9"/>
        <v>0</v>
      </c>
      <c r="H48" s="46">
        <v>0</v>
      </c>
      <c r="I48" s="46">
        <f t="shared" ref="I48:I49" si="10">F48+G48</f>
        <v>0</v>
      </c>
      <c r="J48" s="46">
        <v>100000</v>
      </c>
      <c r="K48" s="361">
        <v>450000</v>
      </c>
    </row>
    <row r="49" spans="1:12" x14ac:dyDescent="0.2">
      <c r="A49" s="4"/>
      <c r="B49" s="124" t="s">
        <v>216</v>
      </c>
      <c r="C49" s="2">
        <v>223</v>
      </c>
      <c r="D49" s="2" t="s">
        <v>215</v>
      </c>
      <c r="E49" s="321">
        <v>53100</v>
      </c>
      <c r="F49" s="296">
        <f>'[2]treasurer co'!$F$11</f>
        <v>8750</v>
      </c>
      <c r="G49" s="318">
        <f t="shared" si="9"/>
        <v>61250</v>
      </c>
      <c r="H49" s="174">
        <v>70000</v>
      </c>
      <c r="I49" s="46">
        <f t="shared" si="10"/>
        <v>70000</v>
      </c>
      <c r="J49" s="174">
        <v>100000</v>
      </c>
      <c r="K49" s="361">
        <v>250000</v>
      </c>
    </row>
    <row r="50" spans="1:12" x14ac:dyDescent="0.2">
      <c r="A50" s="4"/>
      <c r="B50" s="26" t="s">
        <v>52</v>
      </c>
      <c r="C50" s="56"/>
      <c r="D50" s="56"/>
      <c r="E50" s="231">
        <f>SUM(E47:E49)</f>
        <v>53100</v>
      </c>
      <c r="F50" s="323">
        <f t="shared" ref="F50:J50" si="11">SUM(F47:F49)</f>
        <v>8750</v>
      </c>
      <c r="G50" s="231">
        <f t="shared" si="11"/>
        <v>91250</v>
      </c>
      <c r="H50" s="61">
        <f t="shared" si="11"/>
        <v>100000</v>
      </c>
      <c r="I50" s="61">
        <f t="shared" si="11"/>
        <v>100000</v>
      </c>
      <c r="J50" s="61">
        <f t="shared" si="11"/>
        <v>250000</v>
      </c>
      <c r="K50" s="361">
        <v>500000</v>
      </c>
      <c r="L50" s="127" t="s">
        <v>445</v>
      </c>
    </row>
    <row r="51" spans="1:12" x14ac:dyDescent="0.2">
      <c r="A51" s="35"/>
      <c r="B51" s="50" t="s">
        <v>48</v>
      </c>
      <c r="C51" s="14"/>
      <c r="D51" s="14"/>
      <c r="E51" s="232">
        <f t="shared" ref="E51:J51" si="12">E50+E45+E32</f>
        <v>2933786.56</v>
      </c>
      <c r="F51" s="232">
        <f t="shared" si="12"/>
        <v>1145314.23</v>
      </c>
      <c r="G51" s="232">
        <f t="shared" si="12"/>
        <v>2239134.77</v>
      </c>
      <c r="H51" s="41">
        <f t="shared" si="12"/>
        <v>3378410</v>
      </c>
      <c r="I51" s="41">
        <f t="shared" si="12"/>
        <v>3384449</v>
      </c>
      <c r="J51" s="41">
        <f t="shared" si="12"/>
        <v>4106603.76</v>
      </c>
    </row>
    <row r="52" spans="1:12" x14ac:dyDescent="0.2">
      <c r="A52" s="17"/>
      <c r="B52" s="17"/>
      <c r="C52" s="17"/>
      <c r="D52" s="17"/>
      <c r="E52" s="259"/>
      <c r="F52" s="259"/>
      <c r="G52" s="259"/>
      <c r="H52" s="36"/>
      <c r="I52" s="36"/>
      <c r="J52" s="36"/>
    </row>
    <row r="53" spans="1:12" x14ac:dyDescent="0.2">
      <c r="A53" s="17"/>
      <c r="B53" s="17"/>
      <c r="C53" s="17"/>
      <c r="D53" s="17"/>
      <c r="E53" s="279"/>
      <c r="F53" s="279"/>
      <c r="G53" s="279"/>
      <c r="H53" s="17"/>
      <c r="I53" s="17"/>
      <c r="J53" s="17"/>
    </row>
    <row r="54" spans="1:12" x14ac:dyDescent="0.2">
      <c r="A54" s="17" t="s">
        <v>284</v>
      </c>
      <c r="B54" s="17"/>
      <c r="C54" s="17"/>
      <c r="D54" s="17" t="s">
        <v>283</v>
      </c>
      <c r="E54" s="279"/>
      <c r="F54" s="279"/>
      <c r="G54" s="279"/>
      <c r="H54" s="17"/>
      <c r="I54" s="17" t="s">
        <v>49</v>
      </c>
      <c r="J54" s="17"/>
    </row>
    <row r="55" spans="1:12" x14ac:dyDescent="0.2">
      <c r="A55" s="17"/>
      <c r="B55" s="17"/>
      <c r="C55" s="17"/>
      <c r="D55" s="17"/>
      <c r="E55" s="279"/>
      <c r="F55" s="279"/>
      <c r="G55" s="279"/>
      <c r="H55" s="17"/>
      <c r="I55" s="17"/>
      <c r="J55" s="17"/>
    </row>
    <row r="56" spans="1:12" x14ac:dyDescent="0.2">
      <c r="A56" s="17"/>
      <c r="B56" s="17"/>
      <c r="C56" s="17"/>
      <c r="D56" s="17"/>
      <c r="E56" s="279"/>
      <c r="F56" s="279"/>
      <c r="G56" s="279"/>
      <c r="H56" s="17"/>
      <c r="I56" s="17"/>
      <c r="J56" s="17"/>
    </row>
    <row r="57" spans="1:12" x14ac:dyDescent="0.2">
      <c r="A57" s="17"/>
      <c r="B57" s="420" t="s">
        <v>514</v>
      </c>
      <c r="C57" s="420"/>
      <c r="D57" s="17"/>
      <c r="E57" s="420" t="s">
        <v>504</v>
      </c>
      <c r="F57" s="420"/>
      <c r="G57" s="308"/>
      <c r="H57" s="137"/>
      <c r="I57" s="137" t="s">
        <v>515</v>
      </c>
      <c r="J57" s="137"/>
    </row>
    <row r="58" spans="1:12" x14ac:dyDescent="0.2">
      <c r="A58" s="17"/>
      <c r="B58" s="421" t="s">
        <v>439</v>
      </c>
      <c r="C58" s="421"/>
      <c r="D58" s="49"/>
      <c r="E58" s="421" t="s">
        <v>423</v>
      </c>
      <c r="F58" s="421"/>
      <c r="G58" s="309"/>
      <c r="H58" s="136"/>
      <c r="I58" s="138" t="s">
        <v>281</v>
      </c>
      <c r="J58" s="136"/>
    </row>
    <row r="59" spans="1:12" x14ac:dyDescent="0.2">
      <c r="D59" s="131"/>
    </row>
    <row r="76" spans="10:10" x14ac:dyDescent="0.2">
      <c r="J76" s="151"/>
    </row>
  </sheetData>
  <sheetProtection algorithmName="SHA-512" hashValue="N2dDYG0r3VHQX5G/PLrCm0k9ej+wUA0PDV6PG4PzyQ3o2a1vIGD2nf+a7bM+RVlATVAAFuAe119dZNls6mPopw==" saltValue="q77QhnS5/ZzSM1ROR8wxYg==" spinCount="100000" sheet="1" objects="1" scenarios="1"/>
  <mergeCells count="10">
    <mergeCell ref="E57:F57"/>
    <mergeCell ref="E58:F58"/>
    <mergeCell ref="A9:B9"/>
    <mergeCell ref="A12:B12"/>
    <mergeCell ref="A3:L3"/>
    <mergeCell ref="A4:L4"/>
    <mergeCell ref="A5:L5"/>
    <mergeCell ref="F9:I9"/>
    <mergeCell ref="B57:C57"/>
    <mergeCell ref="B58:C58"/>
  </mergeCells>
  <phoneticPr fontId="3" type="noConversion"/>
  <pageMargins left="0.75" right="0.75" top="0.75" bottom="0.75" header="0.5" footer="0.5"/>
  <pageSetup paperSize="10000" orientation="landscape" horizontalDpi="4294967293" verticalDpi="300" r:id="rId1"/>
  <headerFooter alignWithMargins="0"/>
  <rowBreaks count="1" manualBreakCount="1">
    <brk id="3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0"/>
  <sheetViews>
    <sheetView view="pageBreakPreview" zoomScale="85" zoomScaleNormal="85" zoomScaleSheetLayoutView="85" workbookViewId="0">
      <pane ySplit="11" topLeftCell="A36" activePane="bottomLeft" state="frozen"/>
      <selection pane="bottomLeft" activeCell="E54" sqref="E54:F54"/>
    </sheetView>
  </sheetViews>
  <sheetFormatPr defaultRowHeight="12.75" x14ac:dyDescent="0.2"/>
  <cols>
    <col min="1" max="1" width="3" customWidth="1"/>
    <col min="2" max="2" width="37.28515625" customWidth="1"/>
    <col min="3" max="3" width="13.7109375" hidden="1" customWidth="1"/>
    <col min="4" max="4" width="17.7109375" customWidth="1"/>
    <col min="5" max="7" width="17.7109375" style="262" customWidth="1"/>
    <col min="8" max="8" width="17.7109375" hidden="1" customWidth="1"/>
    <col min="9" max="10" width="17.7109375" customWidth="1"/>
    <col min="11" max="11" width="12.140625" customWidth="1"/>
  </cols>
  <sheetData>
    <row r="1" spans="1:12" x14ac:dyDescent="0.2">
      <c r="A1" t="s">
        <v>0</v>
      </c>
      <c r="J1" s="139" t="s">
        <v>250</v>
      </c>
    </row>
    <row r="3" spans="1:12" x14ac:dyDescent="0.2">
      <c r="A3" s="422" t="s">
        <v>251</v>
      </c>
      <c r="B3" s="422"/>
      <c r="C3" s="422"/>
      <c r="D3" s="422"/>
      <c r="E3" s="422"/>
      <c r="F3" s="422"/>
      <c r="G3" s="422"/>
      <c r="H3" s="422"/>
      <c r="I3" s="422"/>
      <c r="J3" s="422"/>
      <c r="K3" s="197"/>
      <c r="L3" s="197"/>
    </row>
    <row r="4" spans="1:12" x14ac:dyDescent="0.2">
      <c r="A4" s="422" t="s">
        <v>252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  <c r="L4" s="197"/>
    </row>
    <row r="5" spans="1:12" x14ac:dyDescent="0.2">
      <c r="A5" s="422" t="s">
        <v>395</v>
      </c>
      <c r="B5" s="422"/>
      <c r="C5" s="422"/>
      <c r="D5" s="422"/>
      <c r="E5" s="422"/>
      <c r="F5" s="422"/>
      <c r="G5" s="422"/>
      <c r="H5" s="422"/>
      <c r="I5" s="422"/>
      <c r="J5" s="422"/>
      <c r="K5" s="198"/>
      <c r="L5" s="198"/>
    </row>
    <row r="8" spans="1:12" x14ac:dyDescent="0.2">
      <c r="A8" s="13" t="s">
        <v>64</v>
      </c>
    </row>
    <row r="9" spans="1:12" x14ac:dyDescent="0.2">
      <c r="A9" s="435" t="s">
        <v>3</v>
      </c>
      <c r="B9" s="436"/>
      <c r="C9" s="1" t="s">
        <v>4</v>
      </c>
      <c r="D9" s="1" t="s">
        <v>4</v>
      </c>
      <c r="E9" s="263" t="s">
        <v>6</v>
      </c>
      <c r="F9" s="439" t="s">
        <v>266</v>
      </c>
      <c r="G9" s="440"/>
      <c r="H9" s="440"/>
      <c r="I9" s="441"/>
      <c r="J9" s="1" t="s">
        <v>10</v>
      </c>
      <c r="K9" s="205" t="s">
        <v>444</v>
      </c>
    </row>
    <row r="10" spans="1:12" x14ac:dyDescent="0.2">
      <c r="A10" s="11"/>
      <c r="B10" s="12"/>
      <c r="C10" s="2" t="s">
        <v>5</v>
      </c>
      <c r="D10" s="2" t="s">
        <v>5</v>
      </c>
      <c r="E10" s="264" t="s">
        <v>7</v>
      </c>
      <c r="F10" s="265" t="s">
        <v>255</v>
      </c>
      <c r="G10" s="265" t="s">
        <v>256</v>
      </c>
      <c r="H10" s="122"/>
      <c r="I10" s="122" t="s">
        <v>257</v>
      </c>
      <c r="J10" s="2" t="s">
        <v>7</v>
      </c>
    </row>
    <row r="11" spans="1:12" x14ac:dyDescent="0.2">
      <c r="A11" s="11"/>
      <c r="B11" s="12"/>
      <c r="C11" s="2"/>
      <c r="D11" s="2"/>
      <c r="E11" s="264" t="s">
        <v>8</v>
      </c>
      <c r="F11" s="264" t="s">
        <v>8</v>
      </c>
      <c r="G11" s="264" t="s">
        <v>9</v>
      </c>
      <c r="H11" s="2"/>
      <c r="I11" s="2"/>
      <c r="J11" s="2" t="s">
        <v>11</v>
      </c>
    </row>
    <row r="12" spans="1:12" x14ac:dyDescent="0.2">
      <c r="A12" s="437" t="s">
        <v>12</v>
      </c>
      <c r="B12" s="438"/>
      <c r="C12" s="3" t="s">
        <v>13</v>
      </c>
      <c r="D12" s="3" t="s">
        <v>13</v>
      </c>
      <c r="E12" s="266" t="s">
        <v>14</v>
      </c>
      <c r="F12" s="267" t="s">
        <v>15</v>
      </c>
      <c r="G12" s="267" t="s">
        <v>16</v>
      </c>
      <c r="H12" s="135"/>
      <c r="I12" s="135" t="s">
        <v>258</v>
      </c>
      <c r="J12" s="3" t="s">
        <v>259</v>
      </c>
    </row>
    <row r="13" spans="1:12" x14ac:dyDescent="0.2">
      <c r="A13" s="9"/>
      <c r="B13" s="16"/>
      <c r="C13" s="7"/>
      <c r="D13" s="7"/>
      <c r="E13" s="341"/>
      <c r="F13" s="341"/>
      <c r="G13" s="298"/>
      <c r="H13" s="7"/>
      <c r="I13" s="7"/>
      <c r="J13" s="7"/>
    </row>
    <row r="14" spans="1:12" x14ac:dyDescent="0.2">
      <c r="A14" s="22" t="s">
        <v>30</v>
      </c>
      <c r="B14" s="20"/>
      <c r="C14" s="8"/>
      <c r="D14" s="8"/>
      <c r="E14" s="331"/>
      <c r="F14" s="331"/>
      <c r="G14" s="218"/>
      <c r="H14" s="8"/>
      <c r="I14" s="8"/>
      <c r="J14" s="8"/>
    </row>
    <row r="15" spans="1:12" x14ac:dyDescent="0.2">
      <c r="A15" s="23" t="s">
        <v>31</v>
      </c>
      <c r="B15" s="20"/>
      <c r="C15" s="8"/>
      <c r="D15" s="8"/>
      <c r="E15" s="331"/>
      <c r="F15" s="331"/>
      <c r="G15" s="218"/>
      <c r="H15" s="8"/>
      <c r="I15" s="8"/>
      <c r="J15" s="8"/>
    </row>
    <row r="16" spans="1:12" ht="12.75" customHeight="1" x14ac:dyDescent="0.2">
      <c r="A16" s="4"/>
      <c r="B16" s="5" t="s">
        <v>17</v>
      </c>
      <c r="C16" s="2">
        <v>701</v>
      </c>
      <c r="D16" s="2" t="s">
        <v>180</v>
      </c>
      <c r="E16" s="271">
        <v>830928</v>
      </c>
      <c r="F16" s="271">
        <f>'[2]assessors(ps)'!$E$44</f>
        <v>435450.01</v>
      </c>
      <c r="G16" s="268">
        <f>'[7]assessors(ps)'!$E$45</f>
        <v>590519.99</v>
      </c>
      <c r="H16" s="25">
        <v>830930</v>
      </c>
      <c r="I16" s="25">
        <f>F16+G16</f>
        <v>1025970</v>
      </c>
      <c r="J16" s="25">
        <f>[3]ASSESSOR!$I$17</f>
        <v>1180344</v>
      </c>
    </row>
    <row r="17" spans="1:10" ht="12.75" customHeight="1" x14ac:dyDescent="0.2">
      <c r="A17" s="4"/>
      <c r="B17" s="95" t="s">
        <v>29</v>
      </c>
      <c r="C17" s="98">
        <v>742</v>
      </c>
      <c r="D17" s="122" t="s">
        <v>181</v>
      </c>
      <c r="E17" s="284">
        <v>0</v>
      </c>
      <c r="F17" s="284">
        <v>0</v>
      </c>
      <c r="G17" s="270">
        <f>'[7]assessors(ps)'!$I$45</f>
        <v>0</v>
      </c>
      <c r="H17" s="29">
        <v>0</v>
      </c>
      <c r="I17" s="29">
        <f t="shared" ref="I17:J29" si="0">F17+G17</f>
        <v>0</v>
      </c>
      <c r="J17" s="88">
        <f t="shared" ref="J17:J28" si="1">I17</f>
        <v>0</v>
      </c>
    </row>
    <row r="18" spans="1:10" ht="12.75" customHeight="1" x14ac:dyDescent="0.2">
      <c r="A18" s="4"/>
      <c r="B18" s="6" t="s">
        <v>18</v>
      </c>
      <c r="C18" s="32">
        <v>711</v>
      </c>
      <c r="D18" s="32" t="s">
        <v>182</v>
      </c>
      <c r="E18" s="271">
        <v>72000</v>
      </c>
      <c r="F18" s="271">
        <f>'[2]assessors(ps)'!$F$44</f>
        <v>36000</v>
      </c>
      <c r="G18" s="268">
        <f>'[7]assessors(ps)'!$F$45</f>
        <v>60000</v>
      </c>
      <c r="H18" s="25">
        <v>72000</v>
      </c>
      <c r="I18" s="25">
        <f t="shared" si="0"/>
        <v>96000</v>
      </c>
      <c r="J18" s="25">
        <f t="shared" si="1"/>
        <v>96000</v>
      </c>
    </row>
    <row r="19" spans="1:10" ht="12.75" customHeight="1" x14ac:dyDescent="0.2">
      <c r="A19" s="4"/>
      <c r="B19" s="5" t="s">
        <v>19</v>
      </c>
      <c r="C19" s="2">
        <v>713</v>
      </c>
      <c r="D19" s="2" t="s">
        <v>183</v>
      </c>
      <c r="E19" s="284">
        <v>67500</v>
      </c>
      <c r="F19" s="284">
        <f>'[2]assessors(ps)'!$G$44</f>
        <v>33750</v>
      </c>
      <c r="G19" s="268">
        <f>'[7]assessors(ps)'!$G$45</f>
        <v>33750</v>
      </c>
      <c r="H19" s="29">
        <v>67500</v>
      </c>
      <c r="I19" s="25">
        <f t="shared" si="0"/>
        <v>67500</v>
      </c>
      <c r="J19" s="25">
        <f t="shared" si="1"/>
        <v>67500</v>
      </c>
    </row>
    <row r="20" spans="1:10" ht="12.75" customHeight="1" x14ac:dyDescent="0.2">
      <c r="A20" s="4"/>
      <c r="B20" s="5" t="s">
        <v>20</v>
      </c>
      <c r="C20" s="2">
        <v>714</v>
      </c>
      <c r="D20" s="2" t="s">
        <v>184</v>
      </c>
      <c r="E20" s="271">
        <v>67500</v>
      </c>
      <c r="F20" s="271">
        <f>'[2]assessors(ps)'!$H$44</f>
        <v>33750</v>
      </c>
      <c r="G20" s="268">
        <f>'[7]assessors(ps)'!$H$45</f>
        <v>33750</v>
      </c>
      <c r="H20" s="25">
        <v>67500</v>
      </c>
      <c r="I20" s="25">
        <f t="shared" si="0"/>
        <v>67500</v>
      </c>
      <c r="J20" s="25">
        <f t="shared" si="1"/>
        <v>67500</v>
      </c>
    </row>
    <row r="21" spans="1:10" ht="12.75" customHeight="1" x14ac:dyDescent="0.2">
      <c r="A21" s="4"/>
      <c r="B21" s="95" t="s">
        <v>365</v>
      </c>
      <c r="C21" s="2">
        <v>717</v>
      </c>
      <c r="D21" s="2" t="s">
        <v>185</v>
      </c>
      <c r="E21" s="280">
        <v>0</v>
      </c>
      <c r="F21" s="280">
        <v>0</v>
      </c>
      <c r="G21" s="269">
        <f>'[7]assessors(ps)'!$I$45</f>
        <v>0</v>
      </c>
      <c r="H21" s="88">
        <v>0</v>
      </c>
      <c r="I21" s="88">
        <f t="shared" si="0"/>
        <v>0</v>
      </c>
      <c r="J21" s="88">
        <f t="shared" si="0"/>
        <v>0</v>
      </c>
    </row>
    <row r="22" spans="1:10" x14ac:dyDescent="0.2">
      <c r="A22" s="4"/>
      <c r="B22" s="5" t="s">
        <v>21</v>
      </c>
      <c r="C22" s="2">
        <v>715</v>
      </c>
      <c r="D22" s="2" t="s">
        <v>186</v>
      </c>
      <c r="E22" s="271">
        <v>18000</v>
      </c>
      <c r="F22" s="271">
        <f>'[2]assessors(ps)'!$J$44</f>
        <v>18000</v>
      </c>
      <c r="G22" s="270">
        <f>'[7]assessors(ps)'!$J$45</f>
        <v>6000</v>
      </c>
      <c r="H22" s="25">
        <v>15000</v>
      </c>
      <c r="I22" s="25">
        <f t="shared" si="0"/>
        <v>24000</v>
      </c>
      <c r="J22" s="25">
        <f t="shared" si="1"/>
        <v>24000</v>
      </c>
    </row>
    <row r="23" spans="1:10" x14ac:dyDescent="0.2">
      <c r="A23" s="4"/>
      <c r="B23" s="5" t="s">
        <v>22</v>
      </c>
      <c r="C23" s="2">
        <v>725</v>
      </c>
      <c r="D23" s="2" t="s">
        <v>187</v>
      </c>
      <c r="E23" s="271">
        <v>138488</v>
      </c>
      <c r="F23" s="271">
        <f>'[2]assessors(ps)'!$K$44</f>
        <v>72575</v>
      </c>
      <c r="G23" s="268">
        <f>'[7]assessors(ps)'!$K$45</f>
        <v>98420</v>
      </c>
      <c r="H23" s="25">
        <v>138488</v>
      </c>
      <c r="I23" s="25">
        <f t="shared" si="0"/>
        <v>170995</v>
      </c>
      <c r="J23" s="25">
        <f>[3]ASSESSOR!$K$17+[3]ASSESSOR!$L$17</f>
        <v>196724</v>
      </c>
    </row>
    <row r="24" spans="1:10" x14ac:dyDescent="0.2">
      <c r="A24" s="4"/>
      <c r="B24" s="5" t="s">
        <v>24</v>
      </c>
      <c r="C24" s="2">
        <v>724</v>
      </c>
      <c r="D24" s="2" t="s">
        <v>189</v>
      </c>
      <c r="E24" s="271">
        <v>15000</v>
      </c>
      <c r="F24" s="280">
        <v>0</v>
      </c>
      <c r="G24" s="268">
        <f>'[7]assessors(ps)'!$L$45</f>
        <v>20000</v>
      </c>
      <c r="H24" s="25">
        <v>15000</v>
      </c>
      <c r="I24" s="25">
        <f t="shared" si="0"/>
        <v>20000</v>
      </c>
      <c r="J24" s="25">
        <f t="shared" si="1"/>
        <v>20000</v>
      </c>
    </row>
    <row r="25" spans="1:10" x14ac:dyDescent="0.2">
      <c r="A25" s="4"/>
      <c r="B25" s="6" t="s">
        <v>233</v>
      </c>
      <c r="C25" s="32">
        <v>731</v>
      </c>
      <c r="D25" s="32" t="s">
        <v>190</v>
      </c>
      <c r="E25" s="271">
        <v>99711.360000000001</v>
      </c>
      <c r="F25" s="271">
        <f>'[2]assessors(ps)'!$M$44</f>
        <v>52254</v>
      </c>
      <c r="G25" s="268">
        <f>'[7]assessors(ps)'!$M$45</f>
        <v>70866</v>
      </c>
      <c r="H25" s="25">
        <v>99720</v>
      </c>
      <c r="I25" s="25">
        <f t="shared" si="0"/>
        <v>123120</v>
      </c>
      <c r="J25" s="25">
        <f>[3]ASSESSOR!$N$17</f>
        <v>141641.28</v>
      </c>
    </row>
    <row r="26" spans="1:10" x14ac:dyDescent="0.2">
      <c r="A26" s="4"/>
      <c r="B26" s="5" t="s">
        <v>26</v>
      </c>
      <c r="C26" s="2">
        <v>732</v>
      </c>
      <c r="D26" s="2" t="s">
        <v>191</v>
      </c>
      <c r="E26" s="271">
        <v>3600</v>
      </c>
      <c r="F26" s="271">
        <f>'[2]assessors(ps)'!$N$44</f>
        <v>1800</v>
      </c>
      <c r="G26" s="268">
        <f>'[7]assessors(ps)'!$N$45</f>
        <v>3000</v>
      </c>
      <c r="H26" s="25">
        <v>3600</v>
      </c>
      <c r="I26" s="25">
        <f t="shared" si="0"/>
        <v>4800</v>
      </c>
      <c r="J26" s="25">
        <f t="shared" si="1"/>
        <v>4800</v>
      </c>
    </row>
    <row r="27" spans="1:10" x14ac:dyDescent="0.2">
      <c r="A27" s="4"/>
      <c r="B27" s="5" t="s">
        <v>27</v>
      </c>
      <c r="C27" s="2">
        <v>733</v>
      </c>
      <c r="D27" s="2" t="s">
        <v>192</v>
      </c>
      <c r="E27" s="271">
        <v>10104.960000000001</v>
      </c>
      <c r="F27" s="271">
        <f>'[2]assessors(ps)'!$O$44</f>
        <v>5052.4800000000005</v>
      </c>
      <c r="G27" s="268">
        <f>'[7]assessors(ps)'!$O$45</f>
        <v>9057.52</v>
      </c>
      <c r="H27" s="25">
        <v>11450</v>
      </c>
      <c r="I27" s="25">
        <f t="shared" si="0"/>
        <v>14110</v>
      </c>
      <c r="J27" s="25">
        <f>[3]ASSESSOR!$P$17</f>
        <v>12339.855</v>
      </c>
    </row>
    <row r="28" spans="1:10" x14ac:dyDescent="0.2">
      <c r="A28" s="4"/>
      <c r="B28" s="6" t="s">
        <v>234</v>
      </c>
      <c r="C28" s="2">
        <v>734</v>
      </c>
      <c r="D28" s="2" t="s">
        <v>193</v>
      </c>
      <c r="E28" s="271">
        <v>3562.8000000000006</v>
      </c>
      <c r="F28" s="271">
        <f>'[2]assessors(ps)'!$R$44</f>
        <v>1781.4</v>
      </c>
      <c r="G28" s="268">
        <f>'[7]assessors(ps)'!$R$45</f>
        <v>3018.6000000000004</v>
      </c>
      <c r="H28" s="33">
        <v>3600</v>
      </c>
      <c r="I28" s="25">
        <f t="shared" si="0"/>
        <v>4800</v>
      </c>
      <c r="J28" s="25">
        <f t="shared" si="1"/>
        <v>4800</v>
      </c>
    </row>
    <row r="29" spans="1:10" x14ac:dyDescent="0.2">
      <c r="A29" s="4"/>
      <c r="B29" s="5" t="s">
        <v>172</v>
      </c>
      <c r="C29" s="2">
        <v>749</v>
      </c>
      <c r="D29" s="2" t="s">
        <v>279</v>
      </c>
      <c r="E29" s="272">
        <v>75250</v>
      </c>
      <c r="F29" s="306">
        <f>'[2]assessors(ps)'!$Q$44</f>
        <v>0</v>
      </c>
      <c r="G29" s="273">
        <f>'[7]assessors(ps)'!$Q$45</f>
        <v>85500</v>
      </c>
      <c r="H29" s="173">
        <v>75250</v>
      </c>
      <c r="I29" s="25">
        <f t="shared" si="0"/>
        <v>85500</v>
      </c>
      <c r="J29" s="25">
        <f>[3]ASSESSOR!$M$17</f>
        <v>98362</v>
      </c>
    </row>
    <row r="30" spans="1:10" x14ac:dyDescent="0.2">
      <c r="A30" s="4"/>
      <c r="B30" s="26" t="s">
        <v>52</v>
      </c>
      <c r="C30" s="14"/>
      <c r="D30" s="14"/>
      <c r="E30" s="232">
        <f>SUM(E16:E29)</f>
        <v>1401645.12</v>
      </c>
      <c r="F30" s="232">
        <f t="shared" ref="F30:J30" si="2">SUM(F16:F29)</f>
        <v>690412.89</v>
      </c>
      <c r="G30" s="232">
        <f t="shared" si="2"/>
        <v>1013882.11</v>
      </c>
      <c r="H30" s="41">
        <f t="shared" si="2"/>
        <v>1400038</v>
      </c>
      <c r="I30" s="41">
        <f t="shared" si="2"/>
        <v>1704295</v>
      </c>
      <c r="J30" s="41">
        <f t="shared" si="2"/>
        <v>1914011.135</v>
      </c>
    </row>
    <row r="31" spans="1:10" x14ac:dyDescent="0.2">
      <c r="A31" s="24" t="s">
        <v>32</v>
      </c>
      <c r="B31" s="6"/>
      <c r="C31" s="8"/>
      <c r="D31" s="8"/>
      <c r="E31" s="218"/>
      <c r="F31" s="218"/>
      <c r="G31" s="218"/>
      <c r="H31" s="8"/>
      <c r="I31" s="8"/>
      <c r="J31" s="8"/>
    </row>
    <row r="32" spans="1:10" x14ac:dyDescent="0.2">
      <c r="A32" s="4"/>
      <c r="B32" s="5" t="s">
        <v>33</v>
      </c>
      <c r="C32" s="2">
        <v>751</v>
      </c>
      <c r="D32" s="2" t="s">
        <v>218</v>
      </c>
      <c r="E32" s="268">
        <v>30493</v>
      </c>
      <c r="F32" s="268">
        <f>'[2]assessor(mooe)'!$E$58</f>
        <v>18360</v>
      </c>
      <c r="G32" s="268">
        <f>H32-F32</f>
        <v>51640</v>
      </c>
      <c r="H32" s="25">
        <v>70000</v>
      </c>
      <c r="I32" s="25">
        <f t="shared" ref="I32:I37" si="3">F32+G32</f>
        <v>70000</v>
      </c>
      <c r="J32" s="25">
        <v>70000</v>
      </c>
    </row>
    <row r="33" spans="1:13" x14ac:dyDescent="0.2">
      <c r="A33" s="4"/>
      <c r="B33" s="5" t="s">
        <v>75</v>
      </c>
      <c r="C33" s="2">
        <v>753</v>
      </c>
      <c r="D33" s="2" t="s">
        <v>195</v>
      </c>
      <c r="E33" s="268">
        <v>2400</v>
      </c>
      <c r="F33" s="269">
        <v>0</v>
      </c>
      <c r="G33" s="268">
        <f t="shared" ref="G33:G37" si="4">H33-F33</f>
        <v>18000</v>
      </c>
      <c r="H33" s="25">
        <v>18000</v>
      </c>
      <c r="I33" s="25">
        <f t="shared" si="3"/>
        <v>18000</v>
      </c>
      <c r="J33" s="25">
        <v>18000</v>
      </c>
    </row>
    <row r="34" spans="1:13" ht="12.75" customHeight="1" x14ac:dyDescent="0.2">
      <c r="A34" s="4"/>
      <c r="B34" s="5" t="s">
        <v>36</v>
      </c>
      <c r="C34" s="2">
        <v>755</v>
      </c>
      <c r="D34" s="2" t="s">
        <v>196</v>
      </c>
      <c r="E34" s="268">
        <v>85445.150000000009</v>
      </c>
      <c r="F34" s="268">
        <f>'[2]assessor(mooe)'!$G$58</f>
        <v>8750</v>
      </c>
      <c r="G34" s="268">
        <f t="shared" si="4"/>
        <v>66750</v>
      </c>
      <c r="H34" s="25">
        <v>75500</v>
      </c>
      <c r="I34" s="25">
        <f t="shared" si="3"/>
        <v>75500</v>
      </c>
      <c r="J34" s="25">
        <v>177000</v>
      </c>
      <c r="K34" s="102">
        <v>177000</v>
      </c>
      <c r="L34" s="127" t="s">
        <v>446</v>
      </c>
    </row>
    <row r="35" spans="1:13" ht="12.75" customHeight="1" x14ac:dyDescent="0.2">
      <c r="A35" s="4"/>
      <c r="B35" s="5" t="s">
        <v>317</v>
      </c>
      <c r="C35" s="2">
        <v>761</v>
      </c>
      <c r="D35" s="2" t="s">
        <v>200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9">
        <v>0</v>
      </c>
      <c r="K35" s="102"/>
    </row>
    <row r="36" spans="1:13" ht="12.75" customHeight="1" x14ac:dyDescent="0.2">
      <c r="A36" s="4"/>
      <c r="B36" s="6" t="s">
        <v>318</v>
      </c>
      <c r="C36" s="2">
        <v>823</v>
      </c>
      <c r="D36" s="2" t="s">
        <v>206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46">
        <v>0</v>
      </c>
      <c r="K36" s="102"/>
    </row>
    <row r="37" spans="1:13" x14ac:dyDescent="0.2">
      <c r="A37" s="4"/>
      <c r="B37" s="95" t="s">
        <v>139</v>
      </c>
      <c r="C37" s="2">
        <v>969</v>
      </c>
      <c r="D37" s="2" t="s">
        <v>212</v>
      </c>
      <c r="E37" s="272">
        <v>156280.83000000002</v>
      </c>
      <c r="F37" s="272">
        <f>'[2]assessor(mooe)'!$J$58</f>
        <v>73467.92</v>
      </c>
      <c r="G37" s="275">
        <f t="shared" si="4"/>
        <v>84932.08</v>
      </c>
      <c r="H37" s="173">
        <v>158400</v>
      </c>
      <c r="I37" s="25">
        <f t="shared" si="3"/>
        <v>158400</v>
      </c>
      <c r="J37" s="173">
        <v>211200</v>
      </c>
      <c r="K37" s="102">
        <v>184000</v>
      </c>
    </row>
    <row r="38" spans="1:13" x14ac:dyDescent="0.2">
      <c r="A38" s="10"/>
      <c r="B38" s="148" t="s">
        <v>52</v>
      </c>
      <c r="C38" s="14"/>
      <c r="D38" s="14"/>
      <c r="E38" s="248">
        <f t="shared" ref="E38:J38" si="5">SUM(E32:E37)</f>
        <v>274618.98000000004</v>
      </c>
      <c r="F38" s="248">
        <f t="shared" si="5"/>
        <v>100577.92</v>
      </c>
      <c r="G38" s="248">
        <f t="shared" si="5"/>
        <v>221322.08000000002</v>
      </c>
      <c r="H38" s="57">
        <f t="shared" si="5"/>
        <v>321900</v>
      </c>
      <c r="I38" s="57">
        <f t="shared" si="5"/>
        <v>321900</v>
      </c>
      <c r="J38" s="57">
        <f t="shared" si="5"/>
        <v>476200</v>
      </c>
    </row>
    <row r="39" spans="1:13" x14ac:dyDescent="0.2">
      <c r="A39" s="17"/>
      <c r="B39" s="52"/>
      <c r="C39" s="17"/>
      <c r="D39" s="17"/>
      <c r="E39" s="333"/>
      <c r="F39" s="333"/>
      <c r="G39" s="333"/>
      <c r="H39" s="156"/>
      <c r="I39" s="156"/>
      <c r="J39" s="156"/>
    </row>
    <row r="40" spans="1:13" x14ac:dyDescent="0.2">
      <c r="A40" s="17"/>
      <c r="B40" s="52"/>
      <c r="C40" s="17"/>
      <c r="D40" s="17"/>
      <c r="E40" s="333"/>
      <c r="F40" s="333"/>
      <c r="G40" s="333"/>
      <c r="H40" s="156"/>
      <c r="I40" s="156"/>
      <c r="J40" s="150" t="s">
        <v>292</v>
      </c>
    </row>
    <row r="41" spans="1:13" x14ac:dyDescent="0.2">
      <c r="A41" s="17"/>
      <c r="B41" s="52"/>
      <c r="C41" s="17"/>
      <c r="D41" s="17"/>
      <c r="E41" s="333"/>
      <c r="F41" s="333"/>
      <c r="G41" s="333"/>
      <c r="H41" s="156"/>
      <c r="I41" s="156"/>
      <c r="J41" s="156"/>
    </row>
    <row r="42" spans="1:13" x14ac:dyDescent="0.2">
      <c r="A42" s="17"/>
      <c r="B42" s="52"/>
      <c r="C42" s="17"/>
      <c r="D42" s="17"/>
      <c r="E42" s="333"/>
      <c r="F42" s="333"/>
      <c r="G42" s="333"/>
      <c r="H42" s="156"/>
      <c r="I42" s="156"/>
      <c r="J42" s="150"/>
    </row>
    <row r="43" spans="1:13" x14ac:dyDescent="0.2">
      <c r="A43" s="157" t="s">
        <v>65</v>
      </c>
      <c r="B43" s="149"/>
      <c r="C43" s="7"/>
      <c r="D43" s="7"/>
      <c r="E43" s="225"/>
      <c r="F43" s="225"/>
      <c r="G43" s="225"/>
      <c r="H43" s="142"/>
      <c r="I43" s="142"/>
      <c r="J43" s="142"/>
    </row>
    <row r="44" spans="1:13" x14ac:dyDescent="0.2">
      <c r="A44" s="4"/>
      <c r="B44" s="40"/>
      <c r="C44" s="2"/>
      <c r="D44" s="2"/>
      <c r="E44" s="226"/>
      <c r="F44" s="226"/>
      <c r="G44" s="226"/>
      <c r="H44" s="47"/>
      <c r="I44" s="47"/>
      <c r="J44" s="48"/>
    </row>
    <row r="45" spans="1:13" x14ac:dyDescent="0.2">
      <c r="A45" s="4"/>
      <c r="B45" s="40" t="s">
        <v>90</v>
      </c>
      <c r="C45" s="2">
        <v>222</v>
      </c>
      <c r="D45" s="2" t="s">
        <v>214</v>
      </c>
      <c r="E45" s="227">
        <v>0</v>
      </c>
      <c r="F45" s="227">
        <v>0</v>
      </c>
      <c r="G45" s="284">
        <f>H45-F45</f>
        <v>15000</v>
      </c>
      <c r="H45" s="48">
        <v>15000</v>
      </c>
      <c r="I45" s="29">
        <f t="shared" ref="I45:I46" si="6">F45+G45</f>
        <v>15000</v>
      </c>
      <c r="J45" s="48">
        <v>15000</v>
      </c>
      <c r="K45" s="102">
        <v>100000</v>
      </c>
    </row>
    <row r="46" spans="1:13" x14ac:dyDescent="0.2">
      <c r="A46" s="4"/>
      <c r="B46" s="124" t="s">
        <v>216</v>
      </c>
      <c r="C46" s="2">
        <v>223</v>
      </c>
      <c r="D46" s="2" t="s">
        <v>215</v>
      </c>
      <c r="E46" s="228">
        <v>64416.2</v>
      </c>
      <c r="F46" s="228">
        <f>'[2]ASSESSOR CO'!$F$11</f>
        <v>68659</v>
      </c>
      <c r="G46" s="296">
        <f>H46-F46</f>
        <v>41341</v>
      </c>
      <c r="H46" s="168">
        <v>110000</v>
      </c>
      <c r="I46" s="25">
        <f t="shared" si="6"/>
        <v>110000</v>
      </c>
      <c r="J46" s="168">
        <v>110000</v>
      </c>
    </row>
    <row r="47" spans="1:13" x14ac:dyDescent="0.2">
      <c r="A47" s="4"/>
      <c r="B47" s="26" t="s">
        <v>52</v>
      </c>
      <c r="C47" s="14"/>
      <c r="D47" s="14"/>
      <c r="E47" s="231">
        <f>SUM(E45:E46)</f>
        <v>64416.2</v>
      </c>
      <c r="F47" s="231">
        <f t="shared" ref="F47:J47" si="7">SUM(F45:F46)</f>
        <v>68659</v>
      </c>
      <c r="G47" s="231">
        <f t="shared" si="7"/>
        <v>56341</v>
      </c>
      <c r="H47" s="61">
        <f t="shared" si="7"/>
        <v>125000</v>
      </c>
      <c r="I47" s="61">
        <f t="shared" si="7"/>
        <v>125000</v>
      </c>
      <c r="J47" s="61">
        <f t="shared" si="7"/>
        <v>125000</v>
      </c>
      <c r="K47" s="102">
        <v>500000</v>
      </c>
      <c r="L47" s="127" t="s">
        <v>445</v>
      </c>
      <c r="M47" s="127" t="s">
        <v>447</v>
      </c>
    </row>
    <row r="48" spans="1:13" x14ac:dyDescent="0.2">
      <c r="A48" s="35"/>
      <c r="B48" s="50" t="s">
        <v>48</v>
      </c>
      <c r="C48" s="14"/>
      <c r="D48" s="14"/>
      <c r="E48" s="232">
        <f t="shared" ref="E48:J48" si="8">E47+E38+E30</f>
        <v>1740680.3000000003</v>
      </c>
      <c r="F48" s="232">
        <f t="shared" si="8"/>
        <v>859649.81</v>
      </c>
      <c r="G48" s="232">
        <f t="shared" si="8"/>
        <v>1291545.19</v>
      </c>
      <c r="H48" s="41">
        <f t="shared" si="8"/>
        <v>1846938</v>
      </c>
      <c r="I48" s="41">
        <f t="shared" si="8"/>
        <v>2151195</v>
      </c>
      <c r="J48" s="41">
        <f t="shared" si="8"/>
        <v>2515211.1349999998</v>
      </c>
    </row>
    <row r="49" spans="1:10" x14ac:dyDescent="0.2">
      <c r="A49" s="15"/>
      <c r="B49" s="15"/>
      <c r="C49" s="15"/>
      <c r="D49" s="15"/>
      <c r="E49" s="278"/>
      <c r="F49" s="278"/>
      <c r="G49" s="278"/>
      <c r="H49" s="38"/>
      <c r="I49" s="38"/>
      <c r="J49" s="38"/>
    </row>
    <row r="50" spans="1:10" x14ac:dyDescent="0.2">
      <c r="A50" s="17"/>
      <c r="B50" s="17"/>
      <c r="C50" s="17"/>
      <c r="D50" s="17"/>
      <c r="E50" s="279"/>
      <c r="F50" s="279"/>
      <c r="G50" s="279"/>
      <c r="H50" s="17"/>
      <c r="I50" s="17"/>
      <c r="J50" s="17"/>
    </row>
    <row r="51" spans="1:10" x14ac:dyDescent="0.2">
      <c r="A51" s="17" t="s">
        <v>285</v>
      </c>
      <c r="B51" s="17"/>
      <c r="C51" s="17"/>
      <c r="D51" s="17" t="s">
        <v>283</v>
      </c>
      <c r="E51" s="279"/>
      <c r="F51" s="279"/>
      <c r="G51" s="279"/>
      <c r="H51" s="17"/>
      <c r="I51" s="17" t="s">
        <v>49</v>
      </c>
      <c r="J51" s="17"/>
    </row>
    <row r="52" spans="1:10" x14ac:dyDescent="0.2">
      <c r="A52" s="17"/>
      <c r="B52" s="17"/>
      <c r="C52" s="17"/>
      <c r="D52" s="17"/>
      <c r="E52" s="279"/>
      <c r="F52" s="279"/>
      <c r="G52" s="279"/>
      <c r="H52" s="17"/>
      <c r="I52" s="17"/>
      <c r="J52" s="17"/>
    </row>
    <row r="53" spans="1:10" x14ac:dyDescent="0.2">
      <c r="A53" s="17"/>
      <c r="B53" s="17"/>
      <c r="C53" s="17"/>
      <c r="D53" s="17"/>
      <c r="E53" s="279"/>
      <c r="F53" s="279"/>
      <c r="G53" s="279"/>
      <c r="H53" s="17"/>
      <c r="I53" s="17"/>
      <c r="J53" s="17"/>
    </row>
    <row r="54" spans="1:10" x14ac:dyDescent="0.2">
      <c r="A54" s="17"/>
      <c r="B54" s="420" t="s">
        <v>516</v>
      </c>
      <c r="C54" s="420"/>
      <c r="D54" s="17"/>
      <c r="E54" s="420" t="s">
        <v>504</v>
      </c>
      <c r="F54" s="420"/>
      <c r="G54" s="308"/>
      <c r="H54" s="137"/>
      <c r="I54" s="137" t="s">
        <v>513</v>
      </c>
      <c r="J54" s="137"/>
    </row>
    <row r="55" spans="1:10" x14ac:dyDescent="0.2">
      <c r="A55" s="17"/>
      <c r="B55" s="421" t="s">
        <v>437</v>
      </c>
      <c r="C55" s="421"/>
      <c r="D55" s="49"/>
      <c r="E55" s="421" t="s">
        <v>423</v>
      </c>
      <c r="F55" s="421"/>
      <c r="G55" s="309"/>
      <c r="H55" s="136"/>
      <c r="I55" s="138" t="s">
        <v>281</v>
      </c>
      <c r="J55" s="136"/>
    </row>
    <row r="56" spans="1:10" x14ac:dyDescent="0.2">
      <c r="B56" s="127"/>
    </row>
    <row r="80" spans="10:10" x14ac:dyDescent="0.2">
      <c r="J80" s="150" t="s">
        <v>293</v>
      </c>
    </row>
  </sheetData>
  <sheetProtection algorithmName="SHA-512" hashValue="+8BCc/0VmPXa8jUhi7oowMK6GpypuKS70TiqPEVSQEEGLOC7sld7P8tbSNU3NRBazb8heXbnglj0HO9rX1uSHw==" saltValue="0vdnExXJ7Db9HVzLDyj76w==" spinCount="100000" sheet="1" objects="1" scenarios="1"/>
  <mergeCells count="10">
    <mergeCell ref="A3:J3"/>
    <mergeCell ref="A4:J4"/>
    <mergeCell ref="A5:J5"/>
    <mergeCell ref="E54:F54"/>
    <mergeCell ref="E55:F55"/>
    <mergeCell ref="A9:B9"/>
    <mergeCell ref="A12:B12"/>
    <mergeCell ref="F9:I9"/>
    <mergeCell ref="B54:C54"/>
    <mergeCell ref="B55:C55"/>
  </mergeCells>
  <phoneticPr fontId="3" type="noConversion"/>
  <pageMargins left="0.75" right="0.75" top="0.75" bottom="0.5" header="0.5" footer="0.5"/>
  <pageSetup paperSize="10000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view="pageBreakPreview" topLeftCell="A37" zoomScale="85" zoomScaleNormal="100" zoomScaleSheetLayoutView="85" workbookViewId="0">
      <selection activeCell="B54" sqref="B54"/>
    </sheetView>
  </sheetViews>
  <sheetFormatPr defaultRowHeight="12.75" x14ac:dyDescent="0.2"/>
  <cols>
    <col min="1" max="1" width="3" customWidth="1"/>
    <col min="2" max="2" width="35.85546875" customWidth="1"/>
    <col min="3" max="3" width="13.7109375" hidden="1" customWidth="1"/>
    <col min="4" max="4" width="17.7109375" customWidth="1"/>
    <col min="5" max="7" width="17.7109375" style="262" customWidth="1"/>
    <col min="8" max="8" width="17.7109375" hidden="1" customWidth="1"/>
    <col min="9" max="10" width="17.7109375" customWidth="1"/>
    <col min="11" max="11" width="13.85546875" customWidth="1"/>
    <col min="12" max="13" width="12.85546875" bestFit="1" customWidth="1"/>
    <col min="14" max="14" width="12.7109375" customWidth="1"/>
    <col min="15" max="15" width="12.85546875" bestFit="1" customWidth="1"/>
  </cols>
  <sheetData>
    <row r="1" spans="1:12" x14ac:dyDescent="0.2">
      <c r="A1" t="s">
        <v>0</v>
      </c>
      <c r="J1" s="139" t="s">
        <v>250</v>
      </c>
    </row>
    <row r="4" spans="1:12" x14ac:dyDescent="0.2">
      <c r="A4" s="422" t="s">
        <v>251</v>
      </c>
      <c r="B4" s="422"/>
      <c r="C4" s="422"/>
      <c r="D4" s="422"/>
      <c r="E4" s="422"/>
      <c r="F4" s="422"/>
      <c r="G4" s="422"/>
      <c r="H4" s="422"/>
      <c r="I4" s="422"/>
      <c r="J4" s="422"/>
      <c r="K4" s="197"/>
      <c r="L4" s="197"/>
    </row>
    <row r="5" spans="1:12" x14ac:dyDescent="0.2">
      <c r="A5" s="422" t="s">
        <v>252</v>
      </c>
      <c r="B5" s="422"/>
      <c r="C5" s="422"/>
      <c r="D5" s="422"/>
      <c r="E5" s="422"/>
      <c r="F5" s="422"/>
      <c r="G5" s="422"/>
      <c r="H5" s="422"/>
      <c r="I5" s="422"/>
      <c r="J5" s="422"/>
      <c r="K5" s="197"/>
      <c r="L5" s="197"/>
    </row>
    <row r="6" spans="1:12" x14ac:dyDescent="0.2">
      <c r="A6" s="422" t="s">
        <v>395</v>
      </c>
      <c r="B6" s="422"/>
      <c r="C6" s="422"/>
      <c r="D6" s="422"/>
      <c r="E6" s="422"/>
      <c r="F6" s="422"/>
      <c r="G6" s="422"/>
      <c r="H6" s="422"/>
      <c r="I6" s="422"/>
      <c r="J6" s="422"/>
      <c r="K6" s="198"/>
      <c r="L6" s="198"/>
    </row>
    <row r="9" spans="1:12" x14ac:dyDescent="0.2">
      <c r="A9" s="13" t="s">
        <v>66</v>
      </c>
    </row>
    <row r="10" spans="1:12" x14ac:dyDescent="0.2">
      <c r="A10" s="435" t="s">
        <v>3</v>
      </c>
      <c r="B10" s="436"/>
      <c r="C10" s="1" t="s">
        <v>4</v>
      </c>
      <c r="D10" s="1" t="s">
        <v>4</v>
      </c>
      <c r="E10" s="263" t="s">
        <v>6</v>
      </c>
      <c r="F10" s="439" t="s">
        <v>266</v>
      </c>
      <c r="G10" s="440"/>
      <c r="H10" s="440"/>
      <c r="I10" s="441"/>
      <c r="J10" s="1" t="s">
        <v>10</v>
      </c>
    </row>
    <row r="11" spans="1:12" x14ac:dyDescent="0.2">
      <c r="A11" s="11"/>
      <c r="B11" s="12"/>
      <c r="C11" s="2" t="s">
        <v>5</v>
      </c>
      <c r="D11" s="2" t="s">
        <v>5</v>
      </c>
      <c r="E11" s="264" t="s">
        <v>7</v>
      </c>
      <c r="F11" s="265" t="s">
        <v>255</v>
      </c>
      <c r="G11" s="265" t="s">
        <v>256</v>
      </c>
      <c r="H11" s="122"/>
      <c r="I11" s="122" t="s">
        <v>257</v>
      </c>
      <c r="J11" s="2" t="s">
        <v>7</v>
      </c>
    </row>
    <row r="12" spans="1:12" x14ac:dyDescent="0.2">
      <c r="A12" s="11"/>
      <c r="B12" s="12"/>
      <c r="C12" s="2"/>
      <c r="D12" s="2"/>
      <c r="E12" s="264" t="s">
        <v>8</v>
      </c>
      <c r="F12" s="264" t="s">
        <v>8</v>
      </c>
      <c r="G12" s="264" t="s">
        <v>9</v>
      </c>
      <c r="H12" s="2"/>
      <c r="I12" s="2"/>
      <c r="J12" s="2" t="s">
        <v>11</v>
      </c>
    </row>
    <row r="13" spans="1:12" x14ac:dyDescent="0.2">
      <c r="A13" s="437" t="s">
        <v>12</v>
      </c>
      <c r="B13" s="438"/>
      <c r="C13" s="3" t="s">
        <v>13</v>
      </c>
      <c r="D13" s="3" t="s">
        <v>13</v>
      </c>
      <c r="E13" s="266" t="s">
        <v>14</v>
      </c>
      <c r="F13" s="267" t="s">
        <v>15</v>
      </c>
      <c r="G13" s="267" t="s">
        <v>16</v>
      </c>
      <c r="H13" s="135"/>
      <c r="I13" s="135" t="s">
        <v>258</v>
      </c>
      <c r="J13" s="3" t="s">
        <v>259</v>
      </c>
    </row>
    <row r="14" spans="1:12" x14ac:dyDescent="0.2">
      <c r="A14" s="9"/>
      <c r="B14" s="16"/>
      <c r="C14" s="7"/>
      <c r="D14" s="7"/>
      <c r="E14" s="298"/>
      <c r="F14" s="298"/>
      <c r="G14" s="298"/>
      <c r="H14" s="7"/>
      <c r="I14" s="7"/>
      <c r="J14" s="7"/>
    </row>
    <row r="15" spans="1:12" x14ac:dyDescent="0.2">
      <c r="A15" s="22" t="s">
        <v>30</v>
      </c>
      <c r="B15" s="20"/>
      <c r="C15" s="8"/>
      <c r="D15" s="8"/>
      <c r="E15" s="218"/>
      <c r="F15" s="218"/>
      <c r="G15" s="218"/>
      <c r="H15" s="8"/>
      <c r="I15" s="8"/>
      <c r="J15" s="8"/>
    </row>
    <row r="16" spans="1:12" x14ac:dyDescent="0.2">
      <c r="A16" s="23" t="s">
        <v>31</v>
      </c>
      <c r="B16" s="20"/>
      <c r="C16" s="8"/>
      <c r="D16" s="8"/>
      <c r="E16" s="218"/>
      <c r="F16" s="218"/>
      <c r="G16" s="218"/>
      <c r="H16" s="8"/>
      <c r="I16" s="8"/>
      <c r="J16" s="8"/>
    </row>
    <row r="17" spans="1:11" x14ac:dyDescent="0.2">
      <c r="A17" s="4"/>
      <c r="B17" s="95" t="s">
        <v>17</v>
      </c>
      <c r="C17" s="2">
        <v>701</v>
      </c>
      <c r="D17" s="2" t="s">
        <v>180</v>
      </c>
      <c r="E17" s="268">
        <v>939888</v>
      </c>
      <c r="F17" s="268">
        <f>'[2]plaza(ps)'!$E$44</f>
        <v>474917</v>
      </c>
      <c r="G17" s="268">
        <f>'[7]plaza(ps)'!$E$45</f>
        <v>474919</v>
      </c>
      <c r="H17" s="25">
        <v>940000</v>
      </c>
      <c r="I17" s="25">
        <f>F17+G17</f>
        <v>949836</v>
      </c>
      <c r="J17" s="25">
        <f>'[3]plaza,park'!$I$22</f>
        <v>1007940</v>
      </c>
    </row>
    <row r="18" spans="1:11" ht="12.75" customHeight="1" x14ac:dyDescent="0.2">
      <c r="A18" s="4"/>
      <c r="B18" s="126" t="s">
        <v>18</v>
      </c>
      <c r="C18" s="32">
        <v>711</v>
      </c>
      <c r="D18" s="32" t="s">
        <v>182</v>
      </c>
      <c r="E18" s="268">
        <v>216000</v>
      </c>
      <c r="F18" s="268">
        <f>'[2]plaza(ps)'!$F$44</f>
        <v>108000</v>
      </c>
      <c r="G18" s="268">
        <f>'[7]plaza(ps)'!$F$45</f>
        <v>108000</v>
      </c>
      <c r="H18" s="25">
        <v>216000</v>
      </c>
      <c r="I18" s="25">
        <f t="shared" ref="I18:I29" si="0">F18+G18</f>
        <v>216000</v>
      </c>
      <c r="J18" s="25">
        <v>216000</v>
      </c>
    </row>
    <row r="19" spans="1:11" ht="12.75" customHeight="1" x14ac:dyDescent="0.2">
      <c r="A19" s="4"/>
      <c r="B19" s="95" t="s">
        <v>29</v>
      </c>
      <c r="C19" s="98">
        <v>742</v>
      </c>
      <c r="D19" s="122" t="s">
        <v>181</v>
      </c>
      <c r="E19" s="269">
        <v>0</v>
      </c>
      <c r="F19" s="269">
        <v>0</v>
      </c>
      <c r="G19" s="270">
        <f>'[7]plaza(ps)'!$G$45</f>
        <v>0</v>
      </c>
      <c r="H19" s="88"/>
      <c r="I19" s="88">
        <v>0</v>
      </c>
      <c r="J19" s="25">
        <v>178563.9</v>
      </c>
      <c r="K19" s="365" t="s">
        <v>454</v>
      </c>
    </row>
    <row r="20" spans="1:11" ht="12.75" customHeight="1" x14ac:dyDescent="0.2">
      <c r="A20" s="4"/>
      <c r="B20" s="95" t="s">
        <v>23</v>
      </c>
      <c r="C20" s="2">
        <v>721</v>
      </c>
      <c r="D20" s="2" t="s">
        <v>188</v>
      </c>
      <c r="E20" s="269">
        <v>0</v>
      </c>
      <c r="F20" s="269">
        <v>0</v>
      </c>
      <c r="G20" s="270">
        <f>'[7]plaza(ps)'!$G$45</f>
        <v>0</v>
      </c>
      <c r="H20" s="29">
        <v>0</v>
      </c>
      <c r="I20" s="88">
        <v>0</v>
      </c>
      <c r="J20" s="29">
        <v>0</v>
      </c>
    </row>
    <row r="21" spans="1:11" x14ac:dyDescent="0.2">
      <c r="A21" s="4"/>
      <c r="B21" s="95" t="s">
        <v>365</v>
      </c>
      <c r="C21" s="2">
        <v>717</v>
      </c>
      <c r="D21" s="2" t="s">
        <v>185</v>
      </c>
      <c r="E21" s="269">
        <v>0</v>
      </c>
      <c r="F21" s="269">
        <v>0</v>
      </c>
      <c r="G21" s="270">
        <f>'[7]plaza(ps)'!$H$45</f>
        <v>0</v>
      </c>
      <c r="H21" s="29">
        <v>0</v>
      </c>
      <c r="I21" s="88">
        <f t="shared" si="0"/>
        <v>0</v>
      </c>
      <c r="J21" s="29">
        <v>0</v>
      </c>
    </row>
    <row r="22" spans="1:11" x14ac:dyDescent="0.2">
      <c r="A22" s="4"/>
      <c r="B22" s="5" t="s">
        <v>21</v>
      </c>
      <c r="C22" s="2">
        <v>715</v>
      </c>
      <c r="D22" s="2" t="s">
        <v>186</v>
      </c>
      <c r="E22" s="268">
        <v>54000</v>
      </c>
      <c r="F22" s="268">
        <f>'[2]plaza(ps)'!$I$44</f>
        <v>54000</v>
      </c>
      <c r="G22" s="270">
        <f>'[7]plaza(ps)'!$I$45</f>
        <v>0</v>
      </c>
      <c r="H22" s="25">
        <v>45000</v>
      </c>
      <c r="I22" s="25">
        <f t="shared" si="0"/>
        <v>54000</v>
      </c>
      <c r="J22" s="25">
        <v>54000</v>
      </c>
    </row>
    <row r="23" spans="1:11" x14ac:dyDescent="0.2">
      <c r="A23" s="4"/>
      <c r="B23" s="5" t="s">
        <v>22</v>
      </c>
      <c r="C23" s="2">
        <v>725</v>
      </c>
      <c r="D23" s="2" t="s">
        <v>187</v>
      </c>
      <c r="E23" s="268">
        <v>156648</v>
      </c>
      <c r="F23" s="268">
        <f>'[2]plaza(ps)'!$J$44</f>
        <v>79153</v>
      </c>
      <c r="G23" s="268">
        <f>'[7]plaza(ps)'!$J$45</f>
        <v>79153</v>
      </c>
      <c r="H23" s="25">
        <v>157000</v>
      </c>
      <c r="I23" s="25">
        <f t="shared" si="0"/>
        <v>158306</v>
      </c>
      <c r="J23" s="25">
        <f>'[3]plaza,park'!$K$22+'[3]plaza,park'!$L$22</f>
        <v>167990</v>
      </c>
    </row>
    <row r="24" spans="1:11" x14ac:dyDescent="0.2">
      <c r="A24" s="4"/>
      <c r="B24" s="5" t="s">
        <v>24</v>
      </c>
      <c r="C24" s="2">
        <v>724</v>
      </c>
      <c r="D24" s="2" t="s">
        <v>189</v>
      </c>
      <c r="E24" s="268">
        <v>45000</v>
      </c>
      <c r="F24" s="269">
        <v>0</v>
      </c>
      <c r="G24" s="268">
        <f>'[7]plaza(ps)'!$K$45</f>
        <v>50000</v>
      </c>
      <c r="H24" s="25">
        <v>50000</v>
      </c>
      <c r="I24" s="25">
        <f t="shared" si="0"/>
        <v>50000</v>
      </c>
      <c r="J24" s="25">
        <v>50000</v>
      </c>
    </row>
    <row r="25" spans="1:11" x14ac:dyDescent="0.2">
      <c r="A25" s="4"/>
      <c r="B25" s="95" t="s">
        <v>233</v>
      </c>
      <c r="C25" s="32">
        <v>731</v>
      </c>
      <c r="D25" s="32" t="s">
        <v>190</v>
      </c>
      <c r="E25" s="268">
        <v>112786.56000000001</v>
      </c>
      <c r="F25" s="268">
        <f>'[2]plaza(ps)'!$L$44</f>
        <v>56990.16</v>
      </c>
      <c r="G25" s="268">
        <f>'[7]plaza(ps)'!$L$45</f>
        <v>56990.84</v>
      </c>
      <c r="H25" s="25">
        <v>113000</v>
      </c>
      <c r="I25" s="25">
        <f t="shared" si="0"/>
        <v>113981</v>
      </c>
      <c r="J25" s="25">
        <f>'[3]plaza,park'!$N$22</f>
        <v>120952.79999999999</v>
      </c>
    </row>
    <row r="26" spans="1:11" x14ac:dyDescent="0.2">
      <c r="A26" s="4"/>
      <c r="B26" s="5" t="s">
        <v>26</v>
      </c>
      <c r="C26" s="2">
        <v>732</v>
      </c>
      <c r="D26" s="2" t="s">
        <v>191</v>
      </c>
      <c r="E26" s="268">
        <v>10800</v>
      </c>
      <c r="F26" s="268">
        <f>'[2]plaza(ps)'!$M$44</f>
        <v>5400</v>
      </c>
      <c r="G26" s="268">
        <f>'[7]plaza(ps)'!$M$45</f>
        <v>5400</v>
      </c>
      <c r="H26" s="25">
        <v>10800</v>
      </c>
      <c r="I26" s="25">
        <f t="shared" si="0"/>
        <v>10800</v>
      </c>
      <c r="J26" s="25">
        <v>10800</v>
      </c>
    </row>
    <row r="27" spans="1:11" x14ac:dyDescent="0.2">
      <c r="A27" s="4"/>
      <c r="B27" s="5" t="s">
        <v>27</v>
      </c>
      <c r="C27" s="2">
        <v>733</v>
      </c>
      <c r="D27" s="2" t="s">
        <v>192</v>
      </c>
      <c r="E27" s="268">
        <v>12545.8</v>
      </c>
      <c r="F27" s="268">
        <f>'[2]plaza(ps)'!$N$44</f>
        <v>7527.48</v>
      </c>
      <c r="G27" s="268">
        <f>'[7]plaza(ps)'!$N$45</f>
        <v>5542.52</v>
      </c>
      <c r="H27" s="25">
        <v>12930</v>
      </c>
      <c r="I27" s="25">
        <f t="shared" si="0"/>
        <v>13070</v>
      </c>
      <c r="J27" s="25">
        <f>'[3]plaza,park'!$P$22</f>
        <v>15080.01</v>
      </c>
    </row>
    <row r="28" spans="1:11" x14ac:dyDescent="0.2">
      <c r="A28" s="4"/>
      <c r="B28" s="6" t="s">
        <v>234</v>
      </c>
      <c r="C28" s="2">
        <v>734</v>
      </c>
      <c r="D28" s="2" t="s">
        <v>193</v>
      </c>
      <c r="E28" s="271">
        <v>9249.8399999999983</v>
      </c>
      <c r="F28" s="271">
        <f>'[2]plaza(ps)'!$P$44</f>
        <v>4674.78</v>
      </c>
      <c r="G28" s="268">
        <f>'[7]plaza(ps)'!$P$45</f>
        <v>6125.2200000000021</v>
      </c>
      <c r="H28" s="33">
        <v>10800</v>
      </c>
      <c r="I28" s="25">
        <f t="shared" si="0"/>
        <v>10800.000000000002</v>
      </c>
      <c r="J28" s="33">
        <v>10800</v>
      </c>
    </row>
    <row r="29" spans="1:11" x14ac:dyDescent="0.2">
      <c r="A29" s="4"/>
      <c r="B29" s="5" t="s">
        <v>172</v>
      </c>
      <c r="C29" s="2">
        <v>749</v>
      </c>
      <c r="D29" s="2" t="s">
        <v>279</v>
      </c>
      <c r="E29" s="272">
        <v>96500</v>
      </c>
      <c r="F29" s="269">
        <v>0</v>
      </c>
      <c r="G29" s="273">
        <f>'[7]plaza(ps)'!$O$45</f>
        <v>79153</v>
      </c>
      <c r="H29" s="173">
        <v>96500</v>
      </c>
      <c r="I29" s="25">
        <f t="shared" si="0"/>
        <v>79153</v>
      </c>
      <c r="J29" s="173">
        <f>'[3]plaza,park'!$M$22</f>
        <v>83995</v>
      </c>
    </row>
    <row r="30" spans="1:11" x14ac:dyDescent="0.2">
      <c r="A30" s="4"/>
      <c r="B30" s="26" t="s">
        <v>52</v>
      </c>
      <c r="C30" s="14"/>
      <c r="D30" s="14"/>
      <c r="E30" s="232">
        <f>SUM(E17:E29)</f>
        <v>1653418.2000000002</v>
      </c>
      <c r="F30" s="232">
        <f t="shared" ref="F30:J30" si="1">SUM(F17:F29)</f>
        <v>790662.42</v>
      </c>
      <c r="G30" s="232">
        <f t="shared" si="1"/>
        <v>865283.58</v>
      </c>
      <c r="H30" s="41">
        <f t="shared" si="1"/>
        <v>1652030</v>
      </c>
      <c r="I30" s="41">
        <f t="shared" si="1"/>
        <v>1655946</v>
      </c>
      <c r="J30" s="41">
        <f t="shared" si="1"/>
        <v>1916121.71</v>
      </c>
    </row>
    <row r="31" spans="1:11" x14ac:dyDescent="0.2">
      <c r="A31" s="24" t="s">
        <v>32</v>
      </c>
      <c r="B31" s="6"/>
      <c r="C31" s="8"/>
      <c r="D31" s="8"/>
      <c r="E31" s="218"/>
      <c r="F31" s="218"/>
      <c r="G31" s="218"/>
      <c r="H31" s="8"/>
      <c r="I31" s="8"/>
      <c r="J31" s="8"/>
    </row>
    <row r="32" spans="1:11" x14ac:dyDescent="0.2">
      <c r="A32" s="4"/>
      <c r="B32" s="5"/>
      <c r="C32" s="2"/>
      <c r="D32" s="2"/>
      <c r="E32" s="268"/>
      <c r="F32" s="268"/>
      <c r="G32" s="268"/>
      <c r="H32" s="25"/>
      <c r="I32" s="25"/>
      <c r="J32" s="29"/>
    </row>
    <row r="33" spans="1:15" x14ac:dyDescent="0.2">
      <c r="A33" s="4"/>
      <c r="B33" s="6" t="s">
        <v>312</v>
      </c>
      <c r="C33" s="2">
        <v>815</v>
      </c>
      <c r="D33" s="2" t="s">
        <v>205</v>
      </c>
      <c r="E33" s="268">
        <v>97172</v>
      </c>
      <c r="F33" s="268">
        <f>'[7]plaza(mooe)'!$E$85</f>
        <v>5727</v>
      </c>
      <c r="G33" s="270">
        <f>'[7]plaza(mooe)'!$E$86</f>
        <v>124273</v>
      </c>
      <c r="H33" s="25">
        <v>130000</v>
      </c>
      <c r="I33" s="25">
        <f>F33+G33</f>
        <v>130000</v>
      </c>
      <c r="J33" s="25">
        <v>130000</v>
      </c>
    </row>
    <row r="34" spans="1:15" x14ac:dyDescent="0.2">
      <c r="A34" s="4"/>
      <c r="B34" s="6" t="s">
        <v>322</v>
      </c>
      <c r="C34" s="2">
        <v>841</v>
      </c>
      <c r="D34" s="2" t="s">
        <v>207</v>
      </c>
      <c r="E34" s="268">
        <v>100000</v>
      </c>
      <c r="F34" s="268">
        <f>'[7]plaza(mooe)'!$F$85</f>
        <v>100289</v>
      </c>
      <c r="G34" s="270">
        <f>'[7]plaza(mooe)'!$F$86</f>
        <v>-289</v>
      </c>
      <c r="H34" s="25">
        <v>100000</v>
      </c>
      <c r="I34" s="25">
        <f t="shared" ref="I34:I40" si="2">F34+G34</f>
        <v>100000</v>
      </c>
      <c r="J34" s="25">
        <v>200000</v>
      </c>
      <c r="K34" s="127" t="s">
        <v>492</v>
      </c>
    </row>
    <row r="35" spans="1:15" x14ac:dyDescent="0.2">
      <c r="A35" s="4"/>
      <c r="B35" s="6" t="s">
        <v>425</v>
      </c>
      <c r="C35" s="2">
        <v>969</v>
      </c>
      <c r="D35" s="2" t="s">
        <v>212</v>
      </c>
      <c r="E35" s="268">
        <v>512091.15</v>
      </c>
      <c r="F35" s="268">
        <f>'[7]plaza(mooe)'!$G$85</f>
        <v>405466.01</v>
      </c>
      <c r="G35" s="268">
        <f>'[7]plaza(mooe)'!$G$86</f>
        <v>135733.99000000008</v>
      </c>
      <c r="H35" s="25">
        <v>541200</v>
      </c>
      <c r="I35" s="25">
        <f t="shared" si="2"/>
        <v>541200.00000000012</v>
      </c>
      <c r="J35" s="25">
        <f>541200+K35</f>
        <v>699600</v>
      </c>
      <c r="K35" s="165">
        <v>158400</v>
      </c>
      <c r="L35" s="186">
        <v>237600</v>
      </c>
      <c r="M35" s="101">
        <f>K35+L35</f>
        <v>396000</v>
      </c>
    </row>
    <row r="36" spans="1:15" x14ac:dyDescent="0.2">
      <c r="A36" s="4"/>
      <c r="B36" s="95" t="s">
        <v>323</v>
      </c>
      <c r="C36" s="2">
        <v>765</v>
      </c>
      <c r="D36" s="2" t="s">
        <v>197</v>
      </c>
      <c r="E36" s="268">
        <v>40000</v>
      </c>
      <c r="F36" s="269">
        <v>0</v>
      </c>
      <c r="G36" s="270">
        <f>'[7]plaza(mooe)'!$I$86</f>
        <v>40000</v>
      </c>
      <c r="H36" s="25">
        <v>40000</v>
      </c>
      <c r="I36" s="25">
        <f t="shared" si="2"/>
        <v>40000</v>
      </c>
      <c r="J36" s="25">
        <v>40000</v>
      </c>
      <c r="K36" s="17"/>
      <c r="L36" s="17"/>
    </row>
    <row r="37" spans="1:15" x14ac:dyDescent="0.2">
      <c r="A37" s="4"/>
      <c r="B37" s="5" t="s">
        <v>56</v>
      </c>
      <c r="C37" s="2">
        <v>767</v>
      </c>
      <c r="D37" s="2" t="s">
        <v>198</v>
      </c>
      <c r="E37" s="268">
        <v>1637270.5499999998</v>
      </c>
      <c r="F37" s="268">
        <f>'[7]plaza(mooe)'!$J$85</f>
        <v>843001.3600000001</v>
      </c>
      <c r="G37" s="268">
        <f>'[7]plaza(mooe)'!$J$86</f>
        <v>882279.63999999966</v>
      </c>
      <c r="H37" s="25">
        <v>1725281</v>
      </c>
      <c r="I37" s="25">
        <f t="shared" si="2"/>
        <v>1725280.9999999998</v>
      </c>
      <c r="J37" s="25">
        <f>1800000+171572.36</f>
        <v>1971572.3599999999</v>
      </c>
      <c r="K37" s="165">
        <f>J37-I37</f>
        <v>246291.3600000001</v>
      </c>
      <c r="L37" s="154"/>
      <c r="M37" s="186"/>
      <c r="N37" s="101"/>
      <c r="O37" s="191"/>
    </row>
    <row r="38" spans="1:15" x14ac:dyDescent="0.2">
      <c r="A38" s="4"/>
      <c r="B38" s="5" t="s">
        <v>36</v>
      </c>
      <c r="C38" s="2">
        <v>755</v>
      </c>
      <c r="D38" s="2" t="s">
        <v>196</v>
      </c>
      <c r="E38" s="268">
        <v>40000</v>
      </c>
      <c r="F38" s="269">
        <v>0</v>
      </c>
      <c r="G38" s="270">
        <f>'[7]plaza(mooe)'!$K$86</f>
        <v>40000</v>
      </c>
      <c r="H38" s="25">
        <v>40000</v>
      </c>
      <c r="I38" s="25">
        <f t="shared" si="2"/>
        <v>40000</v>
      </c>
      <c r="J38" s="25">
        <v>40000</v>
      </c>
      <c r="K38" s="17"/>
      <c r="L38" s="17"/>
    </row>
    <row r="39" spans="1:15" x14ac:dyDescent="0.2">
      <c r="A39" s="4"/>
      <c r="B39" s="95" t="s">
        <v>230</v>
      </c>
      <c r="C39" s="2">
        <v>761</v>
      </c>
      <c r="D39" s="2" t="s">
        <v>200</v>
      </c>
      <c r="E39" s="268">
        <v>600000.00000000012</v>
      </c>
      <c r="F39" s="268">
        <f>'[7]plaza(mooe)'!$L$85</f>
        <v>249338.15999999997</v>
      </c>
      <c r="G39" s="268">
        <f>'[7]plaza(mooe)'!$L$86</f>
        <v>350661.83999999997</v>
      </c>
      <c r="H39" s="25">
        <v>600000</v>
      </c>
      <c r="I39" s="25">
        <f t="shared" si="2"/>
        <v>600000</v>
      </c>
      <c r="J39" s="25">
        <v>1000000</v>
      </c>
      <c r="K39" s="17"/>
      <c r="L39" s="17"/>
    </row>
    <row r="40" spans="1:15" x14ac:dyDescent="0.2">
      <c r="A40" s="4"/>
      <c r="B40" s="95" t="s">
        <v>67</v>
      </c>
      <c r="C40" s="2">
        <v>766</v>
      </c>
      <c r="D40" s="2" t="s">
        <v>225</v>
      </c>
      <c r="E40" s="296">
        <v>263880.24</v>
      </c>
      <c r="F40" s="296">
        <f>'[7]plaza(mooe)'!$N$85</f>
        <v>186235.3</v>
      </c>
      <c r="G40" s="275">
        <f>'[7]plaza(mooe)'!$N$86</f>
        <v>463764.7</v>
      </c>
      <c r="H40" s="174">
        <v>650000</v>
      </c>
      <c r="I40" s="25">
        <f t="shared" si="2"/>
        <v>650000</v>
      </c>
      <c r="J40" s="174">
        <v>650000</v>
      </c>
      <c r="K40" s="17"/>
      <c r="L40" s="154"/>
      <c r="M40" s="192"/>
    </row>
    <row r="41" spans="1:15" x14ac:dyDescent="0.2">
      <c r="A41" s="10"/>
      <c r="B41" s="148" t="s">
        <v>52</v>
      </c>
      <c r="C41" s="14"/>
      <c r="D41" s="14"/>
      <c r="E41" s="248">
        <f>SUM(E33:E40)</f>
        <v>3290413.9399999995</v>
      </c>
      <c r="F41" s="248"/>
      <c r="G41" s="248">
        <f t="shared" ref="G41:J41" si="3">SUM(G33:G40)</f>
        <v>2036424.1699999997</v>
      </c>
      <c r="H41" s="57">
        <f t="shared" si="3"/>
        <v>3826481</v>
      </c>
      <c r="I41" s="57">
        <f t="shared" si="3"/>
        <v>3826481</v>
      </c>
      <c r="J41" s="57">
        <f t="shared" si="3"/>
        <v>4731172.3599999994</v>
      </c>
      <c r="K41" s="17"/>
      <c r="L41" s="17"/>
    </row>
    <row r="42" spans="1:15" x14ac:dyDescent="0.2">
      <c r="A42" s="17"/>
      <c r="B42" s="52"/>
      <c r="C42" s="17"/>
      <c r="D42" s="17"/>
      <c r="E42" s="333"/>
      <c r="F42" s="333"/>
      <c r="G42" s="333"/>
      <c r="H42" s="156"/>
      <c r="I42" s="156"/>
      <c r="J42" s="156"/>
      <c r="K42" s="17"/>
      <c r="L42" s="17"/>
    </row>
    <row r="43" spans="1:15" x14ac:dyDescent="0.2">
      <c r="A43" s="17"/>
      <c r="B43" s="52"/>
      <c r="C43" s="17"/>
      <c r="D43" s="17"/>
      <c r="E43" s="333"/>
      <c r="F43" s="333"/>
      <c r="G43" s="333"/>
      <c r="H43" s="156"/>
      <c r="I43" s="156"/>
      <c r="J43" s="150" t="s">
        <v>294</v>
      </c>
    </row>
    <row r="44" spans="1:15" x14ac:dyDescent="0.2">
      <c r="A44" s="17"/>
      <c r="B44" s="52"/>
      <c r="C44" s="17"/>
      <c r="D44" s="17"/>
      <c r="E44" s="333"/>
      <c r="F44" s="333"/>
      <c r="G44" s="333"/>
      <c r="H44" s="156"/>
      <c r="I44" s="156"/>
      <c r="J44" s="150"/>
    </row>
    <row r="45" spans="1:15" x14ac:dyDescent="0.2">
      <c r="A45" s="157" t="s">
        <v>74</v>
      </c>
      <c r="B45" s="158"/>
      <c r="C45" s="7"/>
      <c r="D45" s="7"/>
      <c r="E45" s="225"/>
      <c r="F45" s="225"/>
      <c r="G45" s="225"/>
      <c r="H45" s="142"/>
      <c r="I45" s="142"/>
      <c r="J45" s="142"/>
    </row>
    <row r="46" spans="1:15" x14ac:dyDescent="0.2">
      <c r="A46" s="4"/>
      <c r="B46" s="119" t="s">
        <v>107</v>
      </c>
      <c r="C46" s="2">
        <v>240</v>
      </c>
      <c r="D46" s="2"/>
      <c r="E46" s="227">
        <v>0</v>
      </c>
      <c r="F46" s="284">
        <f>'[7]plaza(co)'!$E$7</f>
        <v>99590</v>
      </c>
      <c r="G46" s="284">
        <f>H46-F46</f>
        <v>410</v>
      </c>
      <c r="H46" s="48">
        <v>100000</v>
      </c>
      <c r="I46" s="48">
        <f>F46+G46</f>
        <v>100000</v>
      </c>
      <c r="J46" s="48">
        <v>100000</v>
      </c>
    </row>
    <row r="47" spans="1:15" x14ac:dyDescent="0.2">
      <c r="A47" s="4"/>
      <c r="B47" s="26" t="s">
        <v>52</v>
      </c>
      <c r="C47" s="14"/>
      <c r="D47" s="14"/>
      <c r="E47" s="231">
        <f>SUM(E45:E46)</f>
        <v>0</v>
      </c>
      <c r="F47" s="231">
        <f t="shared" ref="F47:G47" si="4">SUM(F46)</f>
        <v>99590</v>
      </c>
      <c r="G47" s="231">
        <f t="shared" si="4"/>
        <v>410</v>
      </c>
      <c r="H47" s="61">
        <f t="shared" ref="H47:J47" si="5">SUM(H46)</f>
        <v>100000</v>
      </c>
      <c r="I47" s="61">
        <f t="shared" si="5"/>
        <v>100000</v>
      </c>
      <c r="J47" s="61">
        <f t="shared" si="5"/>
        <v>100000</v>
      </c>
    </row>
    <row r="48" spans="1:15" x14ac:dyDescent="0.2">
      <c r="A48" s="35"/>
      <c r="B48" s="176" t="s">
        <v>48</v>
      </c>
      <c r="C48" s="14"/>
      <c r="D48" s="14"/>
      <c r="E48" s="232">
        <f t="shared" ref="E48:J48" si="6">E47+E41+E30</f>
        <v>4943832.1399999997</v>
      </c>
      <c r="F48" s="232">
        <f t="shared" si="6"/>
        <v>890252.42</v>
      </c>
      <c r="G48" s="232">
        <f t="shared" si="6"/>
        <v>2902117.7499999995</v>
      </c>
      <c r="H48" s="41">
        <f t="shared" si="6"/>
        <v>5578511</v>
      </c>
      <c r="I48" s="41">
        <f t="shared" si="6"/>
        <v>5582427</v>
      </c>
      <c r="J48" s="41">
        <f t="shared" si="6"/>
        <v>6747294.0699999994</v>
      </c>
    </row>
    <row r="49" spans="1:10" x14ac:dyDescent="0.2">
      <c r="A49" s="15"/>
      <c r="B49" s="15"/>
      <c r="C49" s="15"/>
      <c r="D49" s="15"/>
      <c r="E49" s="278"/>
      <c r="F49" s="278"/>
      <c r="G49" s="278"/>
      <c r="H49" s="38"/>
      <c r="I49" s="38"/>
      <c r="J49" s="38"/>
    </row>
    <row r="50" spans="1:10" x14ac:dyDescent="0.2">
      <c r="A50" s="17"/>
      <c r="B50" s="17"/>
      <c r="C50" s="17"/>
      <c r="D50" s="17"/>
      <c r="E50" s="279"/>
      <c r="F50" s="279"/>
      <c r="G50" s="279"/>
      <c r="H50" s="17"/>
      <c r="I50" s="17"/>
      <c r="J50" s="17"/>
    </row>
    <row r="51" spans="1:10" x14ac:dyDescent="0.2">
      <c r="A51" s="17" t="s">
        <v>261</v>
      </c>
      <c r="B51" s="17"/>
      <c r="C51" s="17"/>
      <c r="D51" s="17" t="s">
        <v>283</v>
      </c>
      <c r="E51" s="279"/>
      <c r="F51" s="279"/>
      <c r="G51" s="279"/>
      <c r="H51" s="17"/>
      <c r="I51" s="17" t="s">
        <v>49</v>
      </c>
      <c r="J51" s="17"/>
    </row>
    <row r="52" spans="1:10" x14ac:dyDescent="0.2">
      <c r="A52" s="17"/>
      <c r="B52" s="17"/>
      <c r="C52" s="17"/>
      <c r="D52" s="17"/>
      <c r="E52" s="279"/>
      <c r="F52" s="279"/>
      <c r="G52" s="279"/>
      <c r="H52" s="17"/>
      <c r="I52" s="17"/>
      <c r="J52" s="17"/>
    </row>
    <row r="53" spans="1:10" x14ac:dyDescent="0.2">
      <c r="A53" s="17"/>
      <c r="B53" s="17"/>
      <c r="C53" s="17"/>
      <c r="D53" s="17"/>
      <c r="E53" s="279"/>
      <c r="F53" s="279"/>
      <c r="G53" s="279"/>
      <c r="H53" s="17"/>
      <c r="I53" s="17"/>
      <c r="J53" s="17"/>
    </row>
    <row r="54" spans="1:10" x14ac:dyDescent="0.2">
      <c r="A54" s="17"/>
      <c r="B54" s="31" t="s">
        <v>517</v>
      </c>
      <c r="C54" s="17"/>
      <c r="D54" s="17"/>
      <c r="E54" s="420" t="s">
        <v>504</v>
      </c>
      <c r="F54" s="420"/>
      <c r="G54" s="308"/>
      <c r="H54" s="137"/>
      <c r="I54" s="137" t="s">
        <v>518</v>
      </c>
      <c r="J54" s="137"/>
    </row>
    <row r="55" spans="1:10" x14ac:dyDescent="0.2">
      <c r="A55" s="17"/>
      <c r="B55" s="131" t="s">
        <v>242</v>
      </c>
      <c r="C55" s="17"/>
      <c r="D55" s="49"/>
      <c r="E55" s="421" t="s">
        <v>423</v>
      </c>
      <c r="F55" s="421"/>
      <c r="G55" s="309"/>
      <c r="H55" s="136"/>
      <c r="I55" s="138" t="s">
        <v>281</v>
      </c>
      <c r="J55" s="136"/>
    </row>
    <row r="85" spans="10:10" x14ac:dyDescent="0.2">
      <c r="J85" s="150" t="s">
        <v>295</v>
      </c>
    </row>
  </sheetData>
  <sheetProtection algorithmName="SHA-512" hashValue="muymTA1lUK9oVJQxbyuA5ra15Z+TbAdYnHVCDpuVupK/vQ/vnK0Zff60S+BcHShJzb4LqbwIs3jVVHSRHvMgEw==" saltValue="o6+KlpF1qa4w3+X+UWSPiQ==" spinCount="100000" sheet="1" objects="1" scenarios="1"/>
  <mergeCells count="8">
    <mergeCell ref="A4:J4"/>
    <mergeCell ref="A5:J5"/>
    <mergeCell ref="A6:J6"/>
    <mergeCell ref="E54:F54"/>
    <mergeCell ref="E55:F55"/>
    <mergeCell ref="A10:B10"/>
    <mergeCell ref="A13:B13"/>
    <mergeCell ref="F10:I10"/>
  </mergeCells>
  <phoneticPr fontId="3" type="noConversion"/>
  <printOptions horizontalCentered="1"/>
  <pageMargins left="0.5" right="0.5" top="0.5" bottom="0.25" header="0.5" footer="0.5"/>
  <pageSetup paperSize="1000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23</vt:i4>
      </vt:variant>
    </vt:vector>
  </HeadingPairs>
  <TitlesOfParts>
    <vt:vector size="44" baseType="lpstr">
      <vt:lpstr>mayor</vt:lpstr>
      <vt:lpstr>sb</vt:lpstr>
      <vt:lpstr>lcr</vt:lpstr>
      <vt:lpstr>mpdc </vt:lpstr>
      <vt:lpstr>budget</vt:lpstr>
      <vt:lpstr>ACCTG</vt:lpstr>
      <vt:lpstr>treasurer</vt:lpstr>
      <vt:lpstr>assessor</vt:lpstr>
      <vt:lpstr>plaza</vt:lpstr>
      <vt:lpstr>health</vt:lpstr>
      <vt:lpstr>dswd</vt:lpstr>
      <vt:lpstr>agri</vt:lpstr>
      <vt:lpstr>eng</vt:lpstr>
      <vt:lpstr>market</vt:lpstr>
      <vt:lpstr>pnp</vt:lpstr>
      <vt:lpstr>coa</vt:lpstr>
      <vt:lpstr>NON OFFICE</vt:lpstr>
      <vt:lpstr>social</vt:lpstr>
      <vt:lpstr>general public</vt:lpstr>
      <vt:lpstr>eco</vt:lpstr>
      <vt:lpstr>Sheet1</vt:lpstr>
      <vt:lpstr>ACCTG!Print_Area</vt:lpstr>
      <vt:lpstr>agri!Print_Area</vt:lpstr>
      <vt:lpstr>assessor!Print_Area</vt:lpstr>
      <vt:lpstr>budget!Print_Area</vt:lpstr>
      <vt:lpstr>coa!Print_Area</vt:lpstr>
      <vt:lpstr>dswd!Print_Area</vt:lpstr>
      <vt:lpstr>eng!Print_Area</vt:lpstr>
      <vt:lpstr>health!Print_Area</vt:lpstr>
      <vt:lpstr>lcr!Print_Area</vt:lpstr>
      <vt:lpstr>market!Print_Area</vt:lpstr>
      <vt:lpstr>mayor!Print_Area</vt:lpstr>
      <vt:lpstr>'mpdc '!Print_Area</vt:lpstr>
      <vt:lpstr>'NON OFFICE'!Print_Area</vt:lpstr>
      <vt:lpstr>plaza!Print_Area</vt:lpstr>
      <vt:lpstr>pnp!Print_Area</vt:lpstr>
      <vt:lpstr>sb!Print_Area</vt:lpstr>
      <vt:lpstr>treasurer!Print_Area</vt:lpstr>
      <vt:lpstr>agri!Print_Titles</vt:lpstr>
      <vt:lpstr>dswd!Print_Titles</vt:lpstr>
      <vt:lpstr>eng!Print_Titles</vt:lpstr>
      <vt:lpstr>mayor!Print_Titles</vt:lpstr>
      <vt:lpstr>sb!Print_Titles</vt:lpstr>
      <vt:lpstr>treasurer!Print_Titles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Office</dc:creator>
  <cp:lastModifiedBy>PPO Office-01</cp:lastModifiedBy>
  <cp:lastPrinted>2019-10-24T02:15:38Z</cp:lastPrinted>
  <dcterms:created xsi:type="dcterms:W3CDTF">2009-09-01T01:03:44Z</dcterms:created>
  <dcterms:modified xsi:type="dcterms:W3CDTF">2020-02-17T05:42:06Z</dcterms:modified>
</cp:coreProperties>
</file>